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da munka\Könyv adatbázis\PUBLIKÁCIÓS FÁJLOK\"/>
    </mc:Choice>
  </mc:AlternateContent>
  <xr:revisionPtr revIDLastSave="0" documentId="13_ncr:1_{F1D830B8-946B-4389-AF2C-7CFB51825197}" xr6:coauthVersionLast="45" xr6:coauthVersionMax="45" xr10:uidLastSave="{00000000-0000-0000-0000-000000000000}"/>
  <bookViews>
    <workbookView xWindow="-120" yWindow="-120" windowWidth="29040" windowHeight="15840" xr2:uid="{5E9BE5A4-776E-4021-84A0-1F24B18891C6}"/>
  </bookViews>
  <sheets>
    <sheet name="Modell konstans TFP-vel" sheetId="1" r:id="rId1"/>
    <sheet name="Modell változó TFP-vel" sheetId="24" r:id="rId2"/>
    <sheet name="Redukált TFP modell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24" l="1"/>
  <c r="N24" i="24"/>
  <c r="N13" i="24"/>
  <c r="N9" i="24"/>
  <c r="G14" i="22"/>
  <c r="I20" i="24"/>
  <c r="I12" i="22" s="1"/>
  <c r="G20" i="24"/>
  <c r="G12" i="22" s="1"/>
  <c r="I20" i="1"/>
  <c r="G20" i="1"/>
  <c r="I24" i="1"/>
  <c r="G24" i="1"/>
  <c r="I13" i="1"/>
  <c r="G13" i="1"/>
  <c r="I9" i="1"/>
  <c r="G9" i="1"/>
  <c r="I24" i="24"/>
  <c r="I14" i="22" s="1"/>
  <c r="G24" i="24"/>
  <c r="I13" i="24"/>
  <c r="I9" i="22" s="1"/>
  <c r="G13" i="24"/>
  <c r="G9" i="22" s="1"/>
  <c r="H7" i="22" l="1"/>
  <c r="I7" i="22"/>
  <c r="I9" i="24"/>
  <c r="G9" i="24"/>
  <c r="L24" i="24"/>
  <c r="L14" i="22" s="1"/>
  <c r="J24" i="24"/>
  <c r="J14" i="22" s="1"/>
  <c r="H24" i="24"/>
  <c r="F24" i="24"/>
  <c r="F14" i="22" s="1"/>
  <c r="V23" i="24"/>
  <c r="U23" i="24"/>
  <c r="T23" i="24"/>
  <c r="T24" i="24" s="1"/>
  <c r="S23" i="24"/>
  <c r="S24" i="24" s="1"/>
  <c r="R23" i="24"/>
  <c r="R24" i="24" s="1"/>
  <c r="K23" i="24"/>
  <c r="M23" i="24" s="1"/>
  <c r="V22" i="24"/>
  <c r="U22" i="24"/>
  <c r="T22" i="24"/>
  <c r="S22" i="24"/>
  <c r="R22" i="24"/>
  <c r="K22" i="24"/>
  <c r="X20" i="24"/>
  <c r="L20" i="24"/>
  <c r="L12" i="22" s="1"/>
  <c r="J20" i="24"/>
  <c r="J12" i="22" s="1"/>
  <c r="H20" i="24"/>
  <c r="F20" i="24"/>
  <c r="F12" i="22" s="1"/>
  <c r="L19" i="24"/>
  <c r="J19" i="24"/>
  <c r="I19" i="24"/>
  <c r="H19" i="24"/>
  <c r="V19" i="24" s="1"/>
  <c r="G19" i="24"/>
  <c r="F19" i="24"/>
  <c r="R19" i="24" s="1"/>
  <c r="R20" i="24" s="1"/>
  <c r="V18" i="24"/>
  <c r="U18" i="24"/>
  <c r="T18" i="24"/>
  <c r="S18" i="24"/>
  <c r="R18" i="24"/>
  <c r="K18" i="24"/>
  <c r="M18" i="24" s="1"/>
  <c r="Q18" i="24" s="1"/>
  <c r="V17" i="24"/>
  <c r="U17" i="24"/>
  <c r="T17" i="24"/>
  <c r="S17" i="24"/>
  <c r="R17" i="24"/>
  <c r="K17" i="24"/>
  <c r="K19" i="24" s="1"/>
  <c r="V16" i="24"/>
  <c r="U16" i="24"/>
  <c r="T16" i="24"/>
  <c r="S16" i="24"/>
  <c r="R16" i="24"/>
  <c r="K16" i="24"/>
  <c r="L13" i="24"/>
  <c r="L9" i="22" s="1"/>
  <c r="J13" i="24"/>
  <c r="J9" i="22" s="1"/>
  <c r="H13" i="24"/>
  <c r="F13" i="24"/>
  <c r="F9" i="22" s="1"/>
  <c r="V12" i="24"/>
  <c r="U12" i="24"/>
  <c r="U13" i="24" s="1"/>
  <c r="T12" i="24"/>
  <c r="T13" i="24" s="1"/>
  <c r="S12" i="24"/>
  <c r="S13" i="24" s="1"/>
  <c r="R12" i="24"/>
  <c r="R13" i="24" s="1"/>
  <c r="K12" i="24"/>
  <c r="M12" i="24" s="1"/>
  <c r="V11" i="24"/>
  <c r="U11" i="24"/>
  <c r="T11" i="24"/>
  <c r="S11" i="24"/>
  <c r="R11" i="24"/>
  <c r="K11" i="24"/>
  <c r="V9" i="24"/>
  <c r="U9" i="24"/>
  <c r="L9" i="24"/>
  <c r="L7" i="22" s="1"/>
  <c r="U7" i="22" s="1"/>
  <c r="J9" i="24"/>
  <c r="J7" i="22" s="1"/>
  <c r="T7" i="22" s="1"/>
  <c r="H9" i="24"/>
  <c r="F9" i="24"/>
  <c r="X9" i="24" s="1"/>
  <c r="V8" i="24"/>
  <c r="U8" i="24"/>
  <c r="T8" i="24"/>
  <c r="S8" i="24"/>
  <c r="R8" i="24"/>
  <c r="K8" i="24"/>
  <c r="M8" i="24" s="1"/>
  <c r="V7" i="24"/>
  <c r="U7" i="24"/>
  <c r="T7" i="24"/>
  <c r="S7" i="24"/>
  <c r="R7" i="24"/>
  <c r="K7" i="24"/>
  <c r="M7" i="24" s="1"/>
  <c r="Q7" i="24" s="1"/>
  <c r="V20" i="24" l="1"/>
  <c r="K9" i="24"/>
  <c r="K7" i="22" s="1"/>
  <c r="S14" i="22"/>
  <c r="R14" i="22"/>
  <c r="H14" i="22"/>
  <c r="T14" i="22" s="1"/>
  <c r="M17" i="24"/>
  <c r="M22" i="24"/>
  <c r="Q22" i="24" s="1"/>
  <c r="K24" i="24"/>
  <c r="K14" i="22" s="1"/>
  <c r="M9" i="24"/>
  <c r="O9" i="24" s="1"/>
  <c r="H9" i="22"/>
  <c r="M9" i="22" s="1"/>
  <c r="N9" i="22" s="1"/>
  <c r="K20" i="24"/>
  <c r="K12" i="22" s="1"/>
  <c r="F7" i="22"/>
  <c r="H12" i="22"/>
  <c r="M12" i="22" s="1"/>
  <c r="N12" i="22" s="1"/>
  <c r="M20" i="24"/>
  <c r="V13" i="24"/>
  <c r="U24" i="24"/>
  <c r="G7" i="22"/>
  <c r="M11" i="24"/>
  <c r="Q11" i="24" s="1"/>
  <c r="K13" i="24"/>
  <c r="K9" i="22" s="1"/>
  <c r="M16" i="24"/>
  <c r="Q16" i="24" s="1"/>
  <c r="R9" i="22"/>
  <c r="S9" i="22"/>
  <c r="S12" i="22"/>
  <c r="R12" i="22"/>
  <c r="V24" i="24"/>
  <c r="O20" i="24"/>
  <c r="T19" i="24"/>
  <c r="T20" i="24" s="1"/>
  <c r="S19" i="24"/>
  <c r="S20" i="24" s="1"/>
  <c r="T9" i="24"/>
  <c r="S9" i="24"/>
  <c r="R9" i="24"/>
  <c r="Q8" i="24"/>
  <c r="Q9" i="24" s="1"/>
  <c r="Q12" i="24"/>
  <c r="Q13" i="24" s="1"/>
  <c r="Q23" i="24"/>
  <c r="U19" i="24"/>
  <c r="U20" i="24" s="1"/>
  <c r="M19" i="24"/>
  <c r="Q19" i="24" s="1"/>
  <c r="Q17" i="24"/>
  <c r="X20" i="1"/>
  <c r="Q14" i="22" l="1"/>
  <c r="Q9" i="22"/>
  <c r="Q12" i="22"/>
  <c r="S7" i="22"/>
  <c r="R7" i="22"/>
  <c r="Q7" i="22"/>
  <c r="U9" i="22"/>
  <c r="M14" i="22"/>
  <c r="Q24" i="24"/>
  <c r="P12" i="22"/>
  <c r="T12" i="22"/>
  <c r="M24" i="24"/>
  <c r="O24" i="24" s="1"/>
  <c r="U12" i="22"/>
  <c r="U14" i="22"/>
  <c r="P9" i="22"/>
  <c r="M7" i="22"/>
  <c r="N7" i="22" s="1"/>
  <c r="M13" i="24"/>
  <c r="O13" i="24" s="1"/>
  <c r="T9" i="22"/>
  <c r="Q20" i="24"/>
  <c r="I19" i="1"/>
  <c r="G19" i="1"/>
  <c r="L19" i="1"/>
  <c r="J19" i="1"/>
  <c r="H19" i="1"/>
  <c r="F19" i="1"/>
  <c r="K23" i="1"/>
  <c r="M23" i="1" s="1"/>
  <c r="K22" i="1"/>
  <c r="L20" i="1"/>
  <c r="J20" i="1"/>
  <c r="H20" i="1"/>
  <c r="F20" i="1"/>
  <c r="V23" i="1"/>
  <c r="U23" i="1"/>
  <c r="T23" i="1"/>
  <c r="S23" i="1"/>
  <c r="R23" i="1"/>
  <c r="V22" i="1"/>
  <c r="U22" i="1"/>
  <c r="T22" i="1"/>
  <c r="S22" i="1"/>
  <c r="R22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L24" i="1"/>
  <c r="J24" i="1"/>
  <c r="H24" i="1"/>
  <c r="F24" i="1"/>
  <c r="K17" i="1"/>
  <c r="K18" i="1"/>
  <c r="M18" i="1" s="1"/>
  <c r="Q18" i="1" s="1"/>
  <c r="K16" i="1"/>
  <c r="M16" i="1" s="1"/>
  <c r="Q16" i="1" s="1"/>
  <c r="V12" i="1"/>
  <c r="U12" i="1"/>
  <c r="T12" i="1"/>
  <c r="T13" i="1" s="1"/>
  <c r="S12" i="1"/>
  <c r="R12" i="1"/>
  <c r="V11" i="1"/>
  <c r="U11" i="1"/>
  <c r="T11" i="1"/>
  <c r="S11" i="1"/>
  <c r="R11" i="1"/>
  <c r="K12" i="1"/>
  <c r="M12" i="1" s="1"/>
  <c r="K11" i="1"/>
  <c r="K13" i="1" s="1"/>
  <c r="L13" i="1"/>
  <c r="J13" i="1"/>
  <c r="H13" i="1"/>
  <c r="F13" i="1"/>
  <c r="L9" i="1"/>
  <c r="J9" i="1"/>
  <c r="V8" i="1"/>
  <c r="V7" i="1"/>
  <c r="U8" i="1"/>
  <c r="U7" i="1"/>
  <c r="T8" i="1"/>
  <c r="T7" i="1"/>
  <c r="S8" i="1"/>
  <c r="S7" i="1"/>
  <c r="R8" i="1"/>
  <c r="R7" i="1"/>
  <c r="K8" i="1"/>
  <c r="M8" i="1" s="1"/>
  <c r="K7" i="1"/>
  <c r="H9" i="1"/>
  <c r="F9" i="1"/>
  <c r="K19" i="1" l="1"/>
  <c r="R13" i="1"/>
  <c r="R24" i="1"/>
  <c r="Q12" i="1"/>
  <c r="U19" i="1"/>
  <c r="M11" i="1"/>
  <c r="Q11" i="1" s="1"/>
  <c r="V19" i="1"/>
  <c r="Q23" i="1"/>
  <c r="N24" i="1"/>
  <c r="M17" i="1"/>
  <c r="M19" i="1" s="1"/>
  <c r="N20" i="1" s="1"/>
  <c r="S24" i="1"/>
  <c r="Q8" i="1"/>
  <c r="M7" i="1"/>
  <c r="Q7" i="1" s="1"/>
  <c r="K9" i="1"/>
  <c r="M9" i="1" s="1"/>
  <c r="O9" i="1" s="1"/>
  <c r="S13" i="1"/>
  <c r="V13" i="1"/>
  <c r="R19" i="1"/>
  <c r="R20" i="1" s="1"/>
  <c r="M24" i="1"/>
  <c r="O24" i="1" s="1"/>
  <c r="K20" i="1"/>
  <c r="U20" i="1"/>
  <c r="M13" i="1"/>
  <c r="O13" i="1" s="1"/>
  <c r="X9" i="1"/>
  <c r="M22" i="1"/>
  <c r="Q22" i="1" s="1"/>
  <c r="K24" i="1"/>
  <c r="V20" i="1"/>
  <c r="P7" i="22"/>
  <c r="N14" i="22"/>
  <c r="P14" i="22"/>
  <c r="T19" i="1"/>
  <c r="T20" i="1" s="1"/>
  <c r="S19" i="1"/>
  <c r="S20" i="1" s="1"/>
  <c r="T24" i="1"/>
  <c r="U24" i="1"/>
  <c r="V24" i="1"/>
  <c r="U13" i="1"/>
  <c r="V9" i="1"/>
  <c r="U9" i="1"/>
  <c r="T9" i="1"/>
  <c r="S9" i="1"/>
  <c r="R9" i="1"/>
  <c r="N9" i="1" l="1"/>
  <c r="Q24" i="1"/>
  <c r="Q17" i="1"/>
  <c r="Q19" i="1"/>
  <c r="N13" i="1"/>
  <c r="M20" i="1"/>
  <c r="O20" i="1" s="1"/>
  <c r="Q13" i="1"/>
  <c r="Q9" i="1"/>
  <c r="Q20" i="1" l="1"/>
</calcChain>
</file>

<file path=xl/sharedStrings.xml><?xml version="1.0" encoding="utf-8"?>
<sst xmlns="http://schemas.openxmlformats.org/spreadsheetml/2006/main" count="355" uniqueCount="98">
  <si>
    <t>Bázis év</t>
  </si>
  <si>
    <t>HE konstans ár</t>
  </si>
  <si>
    <t>Munka konstans ár</t>
  </si>
  <si>
    <t>Tárgy év</t>
  </si>
  <si>
    <t>Magyaro.</t>
  </si>
  <si>
    <t>A variáns</t>
  </si>
  <si>
    <t>B variáns</t>
  </si>
  <si>
    <t>Magyar tulajdon</t>
  </si>
  <si>
    <t>Összesen</t>
  </si>
  <si>
    <t>Átl. munka súly folyó ár</t>
  </si>
  <si>
    <t>Teljes termelé-kenység</t>
  </si>
  <si>
    <t>Munka termelé-kenység</t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</si>
  <si>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</si>
  <si>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rPr>
        <sz val="11"/>
        <color theme="1"/>
        <rFont val="Calibri"/>
        <family val="2"/>
        <charset val="238"/>
      </rPr>
      <t>α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</si>
  <si>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L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</si>
  <si>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rPr>
        <sz val="11"/>
        <color theme="1"/>
        <rFont val="Calibri"/>
        <family val="2"/>
        <charset val="238"/>
      </rPr>
      <t>β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</si>
  <si>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</si>
  <si>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/TF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</si>
  <si>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/L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</si>
  <si>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/T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</si>
  <si>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/L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</si>
  <si>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-ΔTF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</si>
  <si>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</si>
  <si>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α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</si>
  <si>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L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</si>
  <si>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β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</si>
  <si>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</si>
  <si>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ΔVA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-ΔTF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</si>
  <si>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/TF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</si>
  <si>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/L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</si>
  <si>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/T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</si>
  <si>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T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/L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</si>
  <si>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t>Magyar termelők HÉ növe-kedése</t>
  </si>
  <si>
    <t>Termelési tényezők (TF)</t>
  </si>
  <si>
    <t>Donor o.</t>
  </si>
  <si>
    <t>Donor tulajdon</t>
  </si>
  <si>
    <t>Tangible tőke konstans ár</t>
  </si>
  <si>
    <t>Átl. tangible tőke súly folyó ár</t>
  </si>
  <si>
    <t>Átl. Immat. tőke súly folyó ár</t>
  </si>
  <si>
    <t>Immat. tőke konstans ár</t>
  </si>
  <si>
    <r>
      <rPr>
        <sz val="11"/>
        <color theme="1"/>
        <rFont val="Calibri"/>
        <family val="2"/>
        <charset val="238"/>
      </rPr>
      <t>γ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</si>
  <si>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I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</si>
  <si>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α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+β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T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</rPr>
      <t>γ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I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</si>
  <si>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α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+β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T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+γ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I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</si>
  <si>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rPr>
        <sz val="11"/>
        <color theme="1"/>
        <rFont val="Calibri"/>
        <family val="2"/>
        <charset val="238"/>
      </rPr>
      <t>γ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</si>
  <si>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I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</si>
  <si>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t>Tangible tőke termelé-kenység</t>
  </si>
  <si>
    <t>Immat. tőke termelé-kenység</t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</si>
  <si>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/I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</si>
  <si>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t>Tangible technikai felsze-reltség</t>
  </si>
  <si>
    <t>Immat. technikai felsze-reltség</t>
  </si>
  <si>
    <r>
      <t>I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/L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</si>
  <si>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I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/L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</si>
  <si>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t>VA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/I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</si>
  <si>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t>Input</t>
  </si>
  <si>
    <t>input</t>
  </si>
  <si>
    <t xml:space="preserve">100% - 5 - 7 </t>
  </si>
  <si>
    <t>Index (Tárgy év / bázis év)</t>
  </si>
  <si>
    <t>5*6+7*8+9*10</t>
  </si>
  <si>
    <t>4 - 11</t>
  </si>
  <si>
    <t>4 / 6</t>
  </si>
  <si>
    <t>4 / 8</t>
  </si>
  <si>
    <t>4 / 10</t>
  </si>
  <si>
    <t>8 / 6</t>
  </si>
  <si>
    <t>10 / 6</t>
  </si>
  <si>
    <t>Megjegyzések:</t>
  </si>
  <si>
    <t>Magyar termelők HÉ növekedése B variánsban: (2 sor. 4. oszl. + 3 sor. 4. oszl. * 3 sor. 5. oszl.)/1 sor. 4. oszl.</t>
  </si>
  <si>
    <t>Magyar termelők HÉ növekedése A variánsban: 3. sor, 4. oszlop</t>
  </si>
  <si>
    <t>A magyar teljes termelékenység alakulása B variánsban: 4. sor. 4. oszl./4 sor. 11. oszl.</t>
  </si>
  <si>
    <t>TFP modellszámítások konstans teljes termelékenység feltételezése mellett</t>
  </si>
  <si>
    <t>TFP modellszámítások 1 százalékos teljes termelékenység növekedés feltételezése mellett</t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</si>
  <si>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VA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</si>
  <si>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t>Feltételezés</t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</si>
  <si>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</si>
  <si>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T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</si>
  <si>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I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</si>
  <si>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VA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</si>
  <si>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</si>
  <si>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T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</si>
  <si>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I</t>
    </r>
    <r>
      <rPr>
        <vertAlign val="subscript"/>
        <sz val="11"/>
        <color theme="1"/>
        <rFont val="Calibri"/>
        <family val="2"/>
        <charset val="238"/>
        <scheme val="minor"/>
      </rPr>
      <t>D</t>
    </r>
  </si>
  <si>
    <t>4/11</t>
  </si>
  <si>
    <r>
      <t>α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+β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ΔT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</rPr>
      <t>γ</t>
    </r>
    <r>
      <rPr>
        <vertAlign val="subscript"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>ΔI</t>
    </r>
    <r>
      <rPr>
        <vertAlign val="subscript"/>
        <sz val="11"/>
        <color theme="1"/>
        <rFont val="Calibri"/>
        <family val="2"/>
        <charset val="238"/>
        <scheme val="minor"/>
      </rPr>
      <t>H</t>
    </r>
  </si>
  <si>
    <r>
      <t>α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</rPr>
      <t>Δ</t>
    </r>
    <r>
      <rPr>
        <sz val="11"/>
        <color theme="1"/>
        <rFont val="Calibri"/>
        <family val="2"/>
        <charset val="238"/>
        <scheme val="minor"/>
      </rPr>
      <t>L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+β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ΔT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+</t>
    </r>
    <r>
      <rPr>
        <sz val="11"/>
        <color theme="1"/>
        <rFont val="Calibri"/>
        <family val="2"/>
        <charset val="238"/>
      </rPr>
      <t>γ</t>
    </r>
    <r>
      <rPr>
        <vertAlign val="subscript"/>
        <sz val="11"/>
        <color theme="1"/>
        <rFont val="Calibri"/>
        <family val="2"/>
        <charset val="238"/>
      </rPr>
      <t>D</t>
    </r>
    <r>
      <rPr>
        <sz val="11"/>
        <color theme="1"/>
        <rFont val="Calibri"/>
        <family val="2"/>
        <charset val="238"/>
      </rPr>
      <t>ΔI</t>
    </r>
    <r>
      <rPr>
        <vertAlign val="subscript"/>
        <sz val="11"/>
        <color theme="1"/>
        <rFont val="Calibri"/>
        <family val="2"/>
        <charset val="238"/>
      </rPr>
      <t>D</t>
    </r>
  </si>
  <si>
    <t>ΔTFP</t>
  </si>
  <si>
    <r>
      <t>VA</t>
    </r>
    <r>
      <rPr>
        <vertAlign val="superscript"/>
        <sz val="11"/>
        <color theme="1"/>
        <rFont val="Calibri"/>
        <family val="2"/>
        <charset val="238"/>
        <scheme val="minor"/>
      </rPr>
      <t>Home</t>
    </r>
  </si>
  <si>
    <t>13 * 11</t>
  </si>
  <si>
    <t>Tárgy/bázis</t>
  </si>
  <si>
    <t>Δ HE konstans ár</t>
  </si>
  <si>
    <t>Δ Munka konstans ár</t>
  </si>
  <si>
    <t>Δ Tangible tőke konstans ár</t>
  </si>
  <si>
    <t>Δ Immat. tőke konstans ár</t>
  </si>
  <si>
    <t>Δ Teljes termelé-kenység</t>
  </si>
  <si>
    <t>Δ Munka termelé-kenység</t>
  </si>
  <si>
    <t>Δ Tangible tőke termelé-kenység</t>
  </si>
  <si>
    <t>Δ Immat. tőke termelé-kenység</t>
  </si>
  <si>
    <t>Δ Tangible technikai felsze-reltség</t>
  </si>
  <si>
    <t>Δ Immat. technikai felsze-reltség</t>
  </si>
  <si>
    <t>Termelési tényezők változása (ΔTF)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</si>
</sst>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Fill="1"/>
    <xf numFmtId="0" fontId="0" fillId="0" borderId="0" xfId="0" applyFill="1"/>
    <xf numFmtId="2" fontId="0" fillId="0" borderId="0" xfId="0" applyNumberFormat="1" applyFill="1"/>
    <xf numFmtId="0" fontId="2" fillId="0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2" fillId="0" borderId="6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ont="1" applyFill="1" applyBorder="1"/>
    <xf numFmtId="9" fontId="0" fillId="0" borderId="0" xfId="0" applyNumberFormat="1" applyFill="1" applyBorder="1"/>
    <xf numFmtId="2" fontId="0" fillId="0" borderId="0" xfId="0" applyNumberFormat="1" applyFill="1" applyBorder="1"/>
    <xf numFmtId="2" fontId="0" fillId="0" borderId="5" xfId="0" applyNumberFormat="1" applyFill="1" applyBorder="1"/>
    <xf numFmtId="0" fontId="0" fillId="0" borderId="6" xfId="0" applyFon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0" fontId="0" fillId="0" borderId="1" xfId="0" applyFont="1" applyFill="1" applyBorder="1"/>
    <xf numFmtId="0" fontId="0" fillId="0" borderId="3" xfId="0" applyFill="1" applyBorder="1"/>
    <xf numFmtId="9" fontId="0" fillId="0" borderId="0" xfId="1" applyFont="1" applyFill="1" applyBorder="1"/>
    <xf numFmtId="1" fontId="0" fillId="0" borderId="0" xfId="0" applyNumberFormat="1" applyFill="1" applyBorder="1"/>
    <xf numFmtId="9" fontId="0" fillId="0" borderId="0" xfId="0" applyNumberFormat="1"/>
    <xf numFmtId="16" fontId="0" fillId="0" borderId="7" xfId="0" quotePrefix="1" applyNumberFormat="1" applyFill="1" applyBorder="1" applyAlignment="1">
      <alignment horizontal="center" vertical="center" wrapText="1"/>
    </xf>
    <xf numFmtId="0" fontId="0" fillId="0" borderId="7" xfId="0" quotePrefix="1" applyFill="1" applyBorder="1" applyAlignment="1">
      <alignment horizontal="center" vertical="center" wrapText="1"/>
    </xf>
    <xf numFmtId="2" fontId="0" fillId="0" borderId="9" xfId="0" applyNumberFormat="1" applyFill="1" applyBorder="1"/>
    <xf numFmtId="3" fontId="0" fillId="0" borderId="0" xfId="0" applyNumberFormat="1" applyFill="1" applyBorder="1"/>
    <xf numFmtId="9" fontId="0" fillId="0" borderId="7" xfId="1" applyFont="1" applyFill="1" applyBorder="1"/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quotePrefix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0" fillId="4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2" borderId="0" xfId="0" applyNumberFormat="1" applyFill="1" applyBorder="1"/>
    <xf numFmtId="9" fontId="0" fillId="3" borderId="0" xfId="1" applyFont="1" applyFill="1" applyBorder="1"/>
    <xf numFmtId="3" fontId="0" fillId="5" borderId="0" xfId="0" applyNumberFormat="1" applyFill="1" applyBorder="1"/>
    <xf numFmtId="9" fontId="0" fillId="3" borderId="0" xfId="1" applyNumberFormat="1" applyFont="1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0" fillId="0" borderId="9" xfId="0" applyNumberFormat="1" applyFill="1" applyBorder="1"/>
    <xf numFmtId="164" fontId="0" fillId="0" borderId="7" xfId="0" applyNumberFormat="1" applyFill="1" applyBorder="1"/>
    <xf numFmtId="164" fontId="0" fillId="0" borderId="0" xfId="0" applyNumberFormat="1" applyFill="1" applyBorder="1"/>
    <xf numFmtId="165" fontId="0" fillId="2" borderId="0" xfId="0" applyNumberFormat="1" applyFill="1" applyBorder="1"/>
    <xf numFmtId="165" fontId="0" fillId="0" borderId="0" xfId="0" applyNumberFormat="1" applyFill="1" applyBorder="1"/>
    <xf numFmtId="165" fontId="0" fillId="0" borderId="7" xfId="0" applyNumberFormat="1" applyFill="1" applyBorder="1"/>
    <xf numFmtId="2" fontId="0" fillId="3" borderId="7" xfId="0" applyNumberFormat="1" applyFill="1" applyBorder="1"/>
    <xf numFmtId="9" fontId="0" fillId="3" borderId="7" xfId="1" applyFont="1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114300</xdr:colOff>
      <xdr:row>16</xdr:row>
      <xdr:rowOff>53067</xdr:rowOff>
    </xdr:from>
    <xdr:ext cx="65" cy="172227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AD87276A-DD58-416C-91A6-D2B9DDED8F54}"/>
            </a:ext>
          </a:extLst>
        </xdr:cNvPr>
        <xdr:cNvSpPr txBox="1"/>
      </xdr:nvSpPr>
      <xdr:spPr>
        <a:xfrm>
          <a:off x="10523764" y="46114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5"/>
  <sheetViews>
    <sheetView tabSelected="1" zoomScale="70" zoomScaleNormal="70" workbookViewId="0">
      <selection activeCell="I36" sqref="I36"/>
    </sheetView>
  </sheetViews>
  <sheetFormatPr defaultRowHeight="15" x14ac:dyDescent="0.25"/>
  <cols>
    <col min="1" max="1" width="2.140625" customWidth="1"/>
    <col min="2" max="2" width="3.42578125" style="1" customWidth="1"/>
    <col min="4" max="4" width="11.5703125" customWidth="1"/>
    <col min="5" max="5" width="19.5703125" customWidth="1"/>
    <col min="6" max="10" width="10.7109375" customWidth="1"/>
    <col min="11" max="11" width="12" customWidth="1"/>
    <col min="12" max="12" width="10.7109375" customWidth="1"/>
    <col min="13" max="13" width="15.7109375" customWidth="1"/>
    <col min="14" max="14" width="11.28515625" bestFit="1" customWidth="1"/>
    <col min="15" max="15" width="12.28515625" customWidth="1"/>
    <col min="16" max="16" width="2.140625" customWidth="1"/>
    <col min="17" max="22" width="10.7109375" customWidth="1"/>
    <col min="23" max="23" width="2.140625" customWidth="1"/>
    <col min="24" max="24" width="10.7109375" customWidth="1"/>
    <col min="27" max="44" width="10.7109375" customWidth="1"/>
  </cols>
  <sheetData>
    <row r="1" spans="2:24" ht="15.75" thickBot="1" x14ac:dyDescent="0.3">
      <c r="B1" s="1" t="s">
        <v>69</v>
      </c>
    </row>
    <row r="2" spans="2:24" x14ac:dyDescent="0.25">
      <c r="B2" s="6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68">
        <v>11</v>
      </c>
      <c r="N2" s="68"/>
      <c r="O2" s="7">
        <v>12</v>
      </c>
      <c r="P2" s="7"/>
      <c r="Q2" s="7">
        <v>13</v>
      </c>
      <c r="R2" s="7">
        <v>14</v>
      </c>
      <c r="S2" s="7">
        <v>15</v>
      </c>
      <c r="T2" s="7">
        <v>16</v>
      </c>
      <c r="U2" s="7">
        <v>17</v>
      </c>
      <c r="V2" s="7">
        <v>18</v>
      </c>
      <c r="W2" s="7"/>
      <c r="X2" s="8">
        <v>19</v>
      </c>
    </row>
    <row r="3" spans="2:24" ht="79.5" customHeight="1" thickBot="1" x14ac:dyDescent="0.3">
      <c r="B3" s="10"/>
      <c r="C3" s="11"/>
      <c r="D3" s="11"/>
      <c r="E3" s="11"/>
      <c r="F3" s="12" t="s">
        <v>1</v>
      </c>
      <c r="G3" s="12" t="s">
        <v>9</v>
      </c>
      <c r="H3" s="12" t="s">
        <v>2</v>
      </c>
      <c r="I3" s="12" t="s">
        <v>37</v>
      </c>
      <c r="J3" s="12" t="s">
        <v>36</v>
      </c>
      <c r="K3" s="12" t="s">
        <v>38</v>
      </c>
      <c r="L3" s="12" t="s">
        <v>39</v>
      </c>
      <c r="M3" s="66" t="s">
        <v>33</v>
      </c>
      <c r="N3" s="66"/>
      <c r="O3" s="12" t="s">
        <v>83</v>
      </c>
      <c r="P3" s="11"/>
      <c r="Q3" s="12" t="s">
        <v>10</v>
      </c>
      <c r="R3" s="12" t="s">
        <v>11</v>
      </c>
      <c r="S3" s="12" t="s">
        <v>46</v>
      </c>
      <c r="T3" s="12" t="s">
        <v>47</v>
      </c>
      <c r="U3" s="12" t="s">
        <v>49</v>
      </c>
      <c r="V3" s="12" t="s">
        <v>50</v>
      </c>
      <c r="W3" s="11"/>
      <c r="X3" s="13" t="s">
        <v>32</v>
      </c>
    </row>
    <row r="4" spans="2:24" ht="15.75" thickBot="1" x14ac:dyDescent="0.3">
      <c r="B4" s="10"/>
      <c r="C4" s="11"/>
      <c r="D4" s="11"/>
      <c r="E4" s="11"/>
      <c r="F4" s="12" t="s">
        <v>85</v>
      </c>
      <c r="G4" s="12" t="s">
        <v>54</v>
      </c>
      <c r="H4" s="12" t="s">
        <v>55</v>
      </c>
      <c r="I4" s="12" t="s">
        <v>55</v>
      </c>
      <c r="J4" s="12" t="s">
        <v>55</v>
      </c>
      <c r="K4" s="12" t="s">
        <v>56</v>
      </c>
      <c r="L4" s="12" t="s">
        <v>55</v>
      </c>
      <c r="M4" s="12" t="s">
        <v>58</v>
      </c>
      <c r="N4" s="52" t="s">
        <v>86</v>
      </c>
      <c r="O4" s="29" t="s">
        <v>59</v>
      </c>
      <c r="P4" s="11"/>
      <c r="Q4" s="29" t="s">
        <v>80</v>
      </c>
      <c r="R4" s="29" t="s">
        <v>60</v>
      </c>
      <c r="S4" s="30" t="s">
        <v>61</v>
      </c>
      <c r="T4" s="30" t="s">
        <v>62</v>
      </c>
      <c r="U4" s="30" t="s">
        <v>63</v>
      </c>
      <c r="V4" s="30" t="s">
        <v>64</v>
      </c>
      <c r="W4" s="11"/>
      <c r="X4" s="40"/>
    </row>
    <row r="5" spans="2:24" ht="15.75" thickBot="1" x14ac:dyDescent="0.3">
      <c r="B5" s="3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ht="18" x14ac:dyDescent="0.25">
      <c r="B6" s="6"/>
      <c r="C6" s="14"/>
      <c r="D6" s="14"/>
      <c r="E6" s="14"/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40</v>
      </c>
      <c r="L6" s="15" t="s">
        <v>41</v>
      </c>
      <c r="M6" s="15" t="s">
        <v>42</v>
      </c>
      <c r="N6" s="15"/>
      <c r="O6" s="15" t="s">
        <v>21</v>
      </c>
      <c r="P6" s="14"/>
      <c r="Q6" s="15" t="s">
        <v>17</v>
      </c>
      <c r="R6" s="15" t="s">
        <v>18</v>
      </c>
      <c r="S6" s="15" t="s">
        <v>19</v>
      </c>
      <c r="T6" s="15" t="s">
        <v>48</v>
      </c>
      <c r="U6" s="15" t="s">
        <v>20</v>
      </c>
      <c r="V6" s="15" t="s">
        <v>51</v>
      </c>
      <c r="W6" s="14"/>
      <c r="X6" s="16" t="s">
        <v>84</v>
      </c>
    </row>
    <row r="7" spans="2:24" x14ac:dyDescent="0.25">
      <c r="B7" s="17">
        <v>1</v>
      </c>
      <c r="C7" s="69" t="s">
        <v>4</v>
      </c>
      <c r="D7" s="9" t="s">
        <v>0</v>
      </c>
      <c r="E7" s="9" t="s">
        <v>7</v>
      </c>
      <c r="F7" s="46">
        <v>40</v>
      </c>
      <c r="G7" s="47">
        <v>0.44</v>
      </c>
      <c r="H7" s="48">
        <v>36</v>
      </c>
      <c r="I7" s="47">
        <v>0.49</v>
      </c>
      <c r="J7" s="48">
        <v>150</v>
      </c>
      <c r="K7" s="18">
        <f>1-G7-I7</f>
        <v>7.0000000000000062E-2</v>
      </c>
      <c r="L7" s="48">
        <v>150</v>
      </c>
      <c r="M7" s="27">
        <f>G7*H7+I7*J7+K7*L7</f>
        <v>99.840000000000018</v>
      </c>
      <c r="N7" s="27"/>
      <c r="O7" s="9"/>
      <c r="P7" s="9"/>
      <c r="Q7" s="19">
        <f>F7/M7</f>
        <v>0.40064102564102555</v>
      </c>
      <c r="R7" s="19">
        <f>F7/H7</f>
        <v>1.1111111111111112</v>
      </c>
      <c r="S7" s="19">
        <f>F7/J7</f>
        <v>0.26666666666666666</v>
      </c>
      <c r="T7" s="19">
        <f>F7/L7</f>
        <v>0.26666666666666666</v>
      </c>
      <c r="U7" s="19">
        <f>J7/H7</f>
        <v>4.166666666666667</v>
      </c>
      <c r="V7" s="19">
        <f>L7/H7</f>
        <v>4.166666666666667</v>
      </c>
      <c r="W7" s="9"/>
      <c r="X7" s="20"/>
    </row>
    <row r="8" spans="2:24" ht="15.75" thickBot="1" x14ac:dyDescent="0.3">
      <c r="B8" s="17">
        <v>2</v>
      </c>
      <c r="C8" s="69"/>
      <c r="D8" s="9" t="s">
        <v>3</v>
      </c>
      <c r="E8" s="9" t="s">
        <v>7</v>
      </c>
      <c r="F8" s="46">
        <v>80</v>
      </c>
      <c r="G8" s="47">
        <v>0.44</v>
      </c>
      <c r="H8" s="48">
        <v>72</v>
      </c>
      <c r="I8" s="47">
        <v>0.49</v>
      </c>
      <c r="J8" s="48">
        <v>300</v>
      </c>
      <c r="K8" s="18">
        <f>1-G8-I8</f>
        <v>7.0000000000000062E-2</v>
      </c>
      <c r="L8" s="48">
        <v>299.99999999999989</v>
      </c>
      <c r="M8" s="27">
        <f>G8*H8+I8*J8+K8*L8</f>
        <v>199.68</v>
      </c>
      <c r="N8" s="27"/>
      <c r="O8" s="9"/>
      <c r="P8" s="9"/>
      <c r="Q8" s="19">
        <f>F8/M8</f>
        <v>0.40064102564102561</v>
      </c>
      <c r="R8" s="19">
        <f>F8/H8</f>
        <v>1.1111111111111112</v>
      </c>
      <c r="S8" s="19">
        <f>F8/J8</f>
        <v>0.26666666666666666</v>
      </c>
      <c r="T8" s="19">
        <f>F8/L8</f>
        <v>0.26666666666666677</v>
      </c>
      <c r="U8" s="19">
        <f>J8/H8</f>
        <v>4.166666666666667</v>
      </c>
      <c r="V8" s="19">
        <f>L8/H8</f>
        <v>4.1666666666666652</v>
      </c>
      <c r="W8" s="9"/>
      <c r="X8" s="20"/>
    </row>
    <row r="9" spans="2:24" ht="15.75" thickBot="1" x14ac:dyDescent="0.3">
      <c r="B9" s="21">
        <v>3</v>
      </c>
      <c r="C9" s="70"/>
      <c r="D9" s="9" t="s">
        <v>57</v>
      </c>
      <c r="E9" s="11"/>
      <c r="F9" s="22">
        <f>F8/F7</f>
        <v>2</v>
      </c>
      <c r="G9" s="33">
        <f>(G7*H7+G8*H8)/(H7+H8)</f>
        <v>0.43999999999999995</v>
      </c>
      <c r="H9" s="22">
        <f>H8/H7</f>
        <v>2</v>
      </c>
      <c r="I9" s="33">
        <f>(I7*J7+I8*J8)/(J7+J8)</f>
        <v>0.49</v>
      </c>
      <c r="J9" s="22">
        <f>J8/J7</f>
        <v>2</v>
      </c>
      <c r="K9" s="33">
        <f>(K7*L7+K8*L8)/(L7+L8)</f>
        <v>7.0000000000000062E-2</v>
      </c>
      <c r="L9" s="22">
        <f>L8/L7</f>
        <v>1.9999999999999993</v>
      </c>
      <c r="M9" s="22">
        <f>G9*H9+I9*J9+K9*L9</f>
        <v>2</v>
      </c>
      <c r="N9" s="22">
        <f>M8/M7</f>
        <v>1.9999999999999998</v>
      </c>
      <c r="O9" s="22">
        <f>F9-M9</f>
        <v>0</v>
      </c>
      <c r="P9" s="11"/>
      <c r="Q9" s="22">
        <f t="shared" ref="Q9:V9" si="0">Q8/Q7</f>
        <v>1.0000000000000002</v>
      </c>
      <c r="R9" s="22">
        <f t="shared" si="0"/>
        <v>1</v>
      </c>
      <c r="S9" s="22">
        <f t="shared" si="0"/>
        <v>1</v>
      </c>
      <c r="T9" s="22">
        <f t="shared" si="0"/>
        <v>1.0000000000000004</v>
      </c>
      <c r="U9" s="22">
        <f t="shared" si="0"/>
        <v>1</v>
      </c>
      <c r="V9" s="22">
        <f t="shared" si="0"/>
        <v>0.99999999999999956</v>
      </c>
      <c r="W9" s="11"/>
      <c r="X9" s="31">
        <f>F9</f>
        <v>2</v>
      </c>
    </row>
    <row r="10" spans="2:24" ht="18" x14ac:dyDescent="0.25">
      <c r="B10" s="24"/>
      <c r="C10" s="42"/>
      <c r="D10" s="14"/>
      <c r="E10" s="14"/>
      <c r="F10" s="15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44</v>
      </c>
      <c r="L10" s="15" t="s">
        <v>45</v>
      </c>
      <c r="M10" s="15" t="s">
        <v>43</v>
      </c>
      <c r="N10" s="15"/>
      <c r="O10" s="15" t="s">
        <v>27</v>
      </c>
      <c r="P10" s="14"/>
      <c r="Q10" s="15" t="s">
        <v>28</v>
      </c>
      <c r="R10" s="15" t="s">
        <v>29</v>
      </c>
      <c r="S10" s="15" t="s">
        <v>30</v>
      </c>
      <c r="T10" s="15" t="s">
        <v>53</v>
      </c>
      <c r="U10" s="15" t="s">
        <v>31</v>
      </c>
      <c r="V10" s="15" t="s">
        <v>52</v>
      </c>
      <c r="W10" s="14"/>
      <c r="X10" s="25"/>
    </row>
    <row r="11" spans="2:24" x14ac:dyDescent="0.25">
      <c r="B11" s="17">
        <v>4</v>
      </c>
      <c r="C11" s="65" t="s">
        <v>34</v>
      </c>
      <c r="D11" s="9" t="s">
        <v>0</v>
      </c>
      <c r="E11" s="9" t="s">
        <v>35</v>
      </c>
      <c r="F11" s="46">
        <v>707.52</v>
      </c>
      <c r="G11" s="47">
        <v>0.54</v>
      </c>
      <c r="H11" s="48">
        <v>360</v>
      </c>
      <c r="I11" s="47">
        <v>0.39</v>
      </c>
      <c r="J11" s="48">
        <v>1500</v>
      </c>
      <c r="K11" s="18">
        <f>1-G11-I11</f>
        <v>6.9999999999999951E-2</v>
      </c>
      <c r="L11" s="48">
        <v>1500</v>
      </c>
      <c r="M11" s="27">
        <f>G11*H11+I11*J11+K11*L11</f>
        <v>884.39999999999986</v>
      </c>
      <c r="N11" s="27"/>
      <c r="O11" s="9"/>
      <c r="P11" s="9"/>
      <c r="Q11" s="19">
        <f>F11/M11</f>
        <v>0.80000000000000016</v>
      </c>
      <c r="R11" s="19">
        <f>F11/H11</f>
        <v>1.9653333333333334</v>
      </c>
      <c r="S11" s="19">
        <f>F11/J11</f>
        <v>0.47167999999999999</v>
      </c>
      <c r="T11" s="19">
        <f>F11/L11</f>
        <v>0.47167999999999999</v>
      </c>
      <c r="U11" s="19">
        <f>J11/H11</f>
        <v>4.166666666666667</v>
      </c>
      <c r="V11" s="19">
        <f>L11/H11</f>
        <v>4.166666666666667</v>
      </c>
      <c r="W11" s="9"/>
      <c r="X11" s="20"/>
    </row>
    <row r="12" spans="2:24" x14ac:dyDescent="0.25">
      <c r="B12" s="17">
        <v>5</v>
      </c>
      <c r="C12" s="65"/>
      <c r="D12" s="9" t="s">
        <v>3</v>
      </c>
      <c r="E12" s="9" t="s">
        <v>35</v>
      </c>
      <c r="F12" s="46">
        <v>1415.04</v>
      </c>
      <c r="G12" s="47">
        <v>0.54</v>
      </c>
      <c r="H12" s="48">
        <v>720</v>
      </c>
      <c r="I12" s="47">
        <v>0.39</v>
      </c>
      <c r="J12" s="48">
        <v>3000</v>
      </c>
      <c r="K12" s="18">
        <f>1-G12-I12</f>
        <v>6.9999999999999951E-2</v>
      </c>
      <c r="L12" s="48">
        <v>3000</v>
      </c>
      <c r="M12" s="27">
        <f>G12*H12+I12*J12+K12*L12</f>
        <v>1768.7999999999997</v>
      </c>
      <c r="N12" s="27"/>
      <c r="O12" s="9"/>
      <c r="P12" s="9"/>
      <c r="Q12" s="19">
        <f>F12/M12</f>
        <v>0.80000000000000016</v>
      </c>
      <c r="R12" s="19">
        <f>F12/H12</f>
        <v>1.9653333333333334</v>
      </c>
      <c r="S12" s="19">
        <f>F12/J12</f>
        <v>0.47167999999999999</v>
      </c>
      <c r="T12" s="19">
        <f>F12/L12</f>
        <v>0.47167999999999999</v>
      </c>
      <c r="U12" s="19">
        <f>J12/H12</f>
        <v>4.166666666666667</v>
      </c>
      <c r="V12" s="19">
        <f>L12/H12</f>
        <v>4.166666666666667</v>
      </c>
      <c r="W12" s="9"/>
      <c r="X12" s="20"/>
    </row>
    <row r="13" spans="2:24" ht="15.75" thickBot="1" x14ac:dyDescent="0.3">
      <c r="B13" s="21">
        <v>6</v>
      </c>
      <c r="C13" s="66"/>
      <c r="D13" s="11" t="s">
        <v>57</v>
      </c>
      <c r="E13" s="11"/>
      <c r="F13" s="22">
        <f>F12/F11</f>
        <v>2</v>
      </c>
      <c r="G13" s="33">
        <f>(G11*H11+G12*H12)/(H11+H12)</f>
        <v>0.54</v>
      </c>
      <c r="H13" s="22">
        <f>H12/H11</f>
        <v>2</v>
      </c>
      <c r="I13" s="33">
        <f>(I11*J11+I12*J12)/(J11+J12)</f>
        <v>0.39</v>
      </c>
      <c r="J13" s="22">
        <f>J12/J11</f>
        <v>2</v>
      </c>
      <c r="K13" s="33">
        <f>(K11*L11+K12*L12)/(L11+L12)</f>
        <v>6.9999999999999951E-2</v>
      </c>
      <c r="L13" s="22">
        <f>L12/L11</f>
        <v>2</v>
      </c>
      <c r="M13" s="22">
        <f>G13*H13+I13*J13+K13*L13</f>
        <v>2</v>
      </c>
      <c r="N13" s="22">
        <f>M12/M11</f>
        <v>2</v>
      </c>
      <c r="O13" s="22">
        <f>F13-M13</f>
        <v>0</v>
      </c>
      <c r="P13" s="11"/>
      <c r="Q13" s="22">
        <f t="shared" ref="Q13:V13" si="1">Q12/Q11</f>
        <v>1</v>
      </c>
      <c r="R13" s="22">
        <f t="shared" si="1"/>
        <v>1</v>
      </c>
      <c r="S13" s="22">
        <f t="shared" si="1"/>
        <v>1</v>
      </c>
      <c r="T13" s="22">
        <f t="shared" si="1"/>
        <v>1</v>
      </c>
      <c r="U13" s="22">
        <f t="shared" si="1"/>
        <v>1</v>
      </c>
      <c r="V13" s="22">
        <f t="shared" si="1"/>
        <v>1</v>
      </c>
      <c r="W13" s="11"/>
      <c r="X13" s="23"/>
    </row>
    <row r="14" spans="2:24" ht="15.75" thickBot="1" x14ac:dyDescent="0.3">
      <c r="B14" s="3" t="s">
        <v>6</v>
      </c>
      <c r="C14" s="4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  <c r="T14" s="5"/>
      <c r="U14" s="4"/>
      <c r="V14" s="4"/>
      <c r="W14" s="4"/>
      <c r="X14" s="4"/>
    </row>
    <row r="15" spans="2:24" ht="18" x14ac:dyDescent="0.25">
      <c r="B15" s="6"/>
      <c r="C15" s="42"/>
      <c r="D15" s="14"/>
      <c r="E15" s="14"/>
      <c r="F15" s="15" t="s">
        <v>12</v>
      </c>
      <c r="G15" s="15" t="s">
        <v>13</v>
      </c>
      <c r="H15" s="15" t="s">
        <v>14</v>
      </c>
      <c r="I15" s="15" t="s">
        <v>15</v>
      </c>
      <c r="J15" s="15" t="s">
        <v>16</v>
      </c>
      <c r="K15" s="15" t="s">
        <v>40</v>
      </c>
      <c r="L15" s="15" t="s">
        <v>41</v>
      </c>
      <c r="M15" s="15" t="s">
        <v>42</v>
      </c>
      <c r="N15" s="15"/>
      <c r="O15" s="15" t="s">
        <v>21</v>
      </c>
      <c r="P15" s="14"/>
      <c r="Q15" s="15" t="s">
        <v>17</v>
      </c>
      <c r="R15" s="15" t="s">
        <v>18</v>
      </c>
      <c r="S15" s="15" t="s">
        <v>19</v>
      </c>
      <c r="T15" s="15" t="s">
        <v>48</v>
      </c>
      <c r="U15" s="15" t="s">
        <v>20</v>
      </c>
      <c r="V15" s="15" t="s">
        <v>51</v>
      </c>
      <c r="W15" s="14"/>
      <c r="X15" s="16" t="s">
        <v>84</v>
      </c>
    </row>
    <row r="16" spans="2:24" x14ac:dyDescent="0.25">
      <c r="B16" s="17">
        <v>1</v>
      </c>
      <c r="C16" s="69" t="s">
        <v>4</v>
      </c>
      <c r="D16" s="9" t="s">
        <v>0</v>
      </c>
      <c r="E16" s="9" t="s">
        <v>7</v>
      </c>
      <c r="F16" s="46">
        <v>39.936000000000007</v>
      </c>
      <c r="G16" s="47">
        <v>0.44</v>
      </c>
      <c r="H16" s="48">
        <v>36</v>
      </c>
      <c r="I16" s="47">
        <v>0.49</v>
      </c>
      <c r="J16" s="48">
        <v>150</v>
      </c>
      <c r="K16" s="18">
        <f>1-G16-I16</f>
        <v>7.0000000000000062E-2</v>
      </c>
      <c r="L16" s="48">
        <v>150</v>
      </c>
      <c r="M16" s="27">
        <f t="shared" ref="M16:M18" si="2">G16*H16+I16*J16+K16*L16</f>
        <v>99.840000000000018</v>
      </c>
      <c r="N16" s="27"/>
      <c r="O16" s="9"/>
      <c r="P16" s="9"/>
      <c r="Q16" s="19">
        <f>F16/M16</f>
        <v>0.4</v>
      </c>
      <c r="R16" s="19">
        <f>F16/H16</f>
        <v>1.1093333333333335</v>
      </c>
      <c r="S16" s="19">
        <f>F16/J16</f>
        <v>0.26624000000000003</v>
      </c>
      <c r="T16" s="19">
        <f>F16/L16</f>
        <v>0.26624000000000003</v>
      </c>
      <c r="U16" s="19">
        <f>J16/H16</f>
        <v>4.166666666666667</v>
      </c>
      <c r="V16" s="19">
        <f>L16/H16</f>
        <v>4.166666666666667</v>
      </c>
      <c r="W16" s="9"/>
      <c r="X16" s="20"/>
    </row>
    <row r="17" spans="2:27" x14ac:dyDescent="0.25">
      <c r="B17" s="17">
        <v>2</v>
      </c>
      <c r="C17" s="69"/>
      <c r="D17" s="67" t="s">
        <v>3</v>
      </c>
      <c r="E17" s="9" t="s">
        <v>7</v>
      </c>
      <c r="F17" s="46">
        <v>39.936000000000007</v>
      </c>
      <c r="G17" s="47">
        <v>0.44</v>
      </c>
      <c r="H17" s="48">
        <v>36</v>
      </c>
      <c r="I17" s="47">
        <v>0.49</v>
      </c>
      <c r="J17" s="48">
        <v>150</v>
      </c>
      <c r="K17" s="18">
        <f t="shared" ref="K17:K18" si="3">1-G17-I17</f>
        <v>7.0000000000000062E-2</v>
      </c>
      <c r="L17" s="48">
        <v>150</v>
      </c>
      <c r="M17" s="27">
        <f t="shared" si="2"/>
        <v>99.840000000000018</v>
      </c>
      <c r="N17" s="27"/>
      <c r="O17" s="9"/>
      <c r="P17" s="9"/>
      <c r="Q17" s="19">
        <f>F17/M17</f>
        <v>0.4</v>
      </c>
      <c r="R17" s="19">
        <f>F17/H17</f>
        <v>1.1093333333333335</v>
      </c>
      <c r="S17" s="19">
        <f>F17/J17</f>
        <v>0.26624000000000003</v>
      </c>
      <c r="T17" s="19">
        <f>F17/L17</f>
        <v>0.26624000000000003</v>
      </c>
      <c r="U17" s="19">
        <f>J17/H17</f>
        <v>4.166666666666667</v>
      </c>
      <c r="V17" s="19">
        <f>L17/H17</f>
        <v>4.166666666666667</v>
      </c>
      <c r="W17" s="9"/>
      <c r="X17" s="20"/>
    </row>
    <row r="18" spans="2:27" ht="15.75" thickBot="1" x14ac:dyDescent="0.3">
      <c r="B18" s="17">
        <v>3</v>
      </c>
      <c r="C18" s="69"/>
      <c r="D18" s="67"/>
      <c r="E18" s="9" t="s">
        <v>35</v>
      </c>
      <c r="F18" s="46">
        <v>79.664000000000016</v>
      </c>
      <c r="G18" s="47">
        <v>0.44</v>
      </c>
      <c r="H18" s="48">
        <v>100</v>
      </c>
      <c r="I18" s="47">
        <v>0.49</v>
      </c>
      <c r="J18" s="48">
        <v>92</v>
      </c>
      <c r="K18" s="18">
        <f t="shared" si="3"/>
        <v>7.0000000000000062E-2</v>
      </c>
      <c r="L18" s="48">
        <v>150</v>
      </c>
      <c r="M18" s="27">
        <f t="shared" si="2"/>
        <v>99.580000000000013</v>
      </c>
      <c r="N18" s="27"/>
      <c r="O18" s="9"/>
      <c r="P18" s="9"/>
      <c r="Q18" s="19">
        <f>F18/M18</f>
        <v>0.8</v>
      </c>
      <c r="R18" s="19">
        <f>F18/H18</f>
        <v>0.79664000000000013</v>
      </c>
      <c r="S18" s="19">
        <f>F18/J18</f>
        <v>0.86591304347826104</v>
      </c>
      <c r="T18" s="19">
        <f>F18/L18</f>
        <v>0.53109333333333342</v>
      </c>
      <c r="U18" s="19">
        <f>J18/H18</f>
        <v>0.92</v>
      </c>
      <c r="V18" s="19">
        <f>L18/H18</f>
        <v>1.5</v>
      </c>
      <c r="W18" s="9"/>
      <c r="X18" s="20"/>
    </row>
    <row r="19" spans="2:27" ht="15.75" thickBot="1" x14ac:dyDescent="0.3">
      <c r="B19" s="17">
        <v>4</v>
      </c>
      <c r="C19" s="69"/>
      <c r="D19" s="67"/>
      <c r="E19" s="9" t="s">
        <v>8</v>
      </c>
      <c r="F19" s="32">
        <f>F17+F18</f>
        <v>119.60000000000002</v>
      </c>
      <c r="G19" s="26">
        <f>(G17*H17+G18*H18)/(H17+H18)</f>
        <v>0.44</v>
      </c>
      <c r="H19" s="32">
        <f>H17+H18</f>
        <v>136</v>
      </c>
      <c r="I19" s="26">
        <f>(I17*J17+I18*J18)/(J17+J18)</f>
        <v>0.49</v>
      </c>
      <c r="J19" s="32">
        <f>J17+J18</f>
        <v>242</v>
      </c>
      <c r="K19" s="26">
        <f>(K17*L17+K18*L18)/(L17+L18)</f>
        <v>7.0000000000000062E-2</v>
      </c>
      <c r="L19" s="32">
        <f>L17+L18</f>
        <v>300</v>
      </c>
      <c r="M19" s="32">
        <f>M17+M18</f>
        <v>199.42000000000002</v>
      </c>
      <c r="N19" s="32"/>
      <c r="O19" s="9"/>
      <c r="P19" s="9"/>
      <c r="Q19" s="31">
        <f>F19/M19</f>
        <v>0.59973924380704047</v>
      </c>
      <c r="R19" s="19">
        <f>F19/H19</f>
        <v>0.87941176470588256</v>
      </c>
      <c r="S19" s="19">
        <f>F19/J19</f>
        <v>0.49421487603305797</v>
      </c>
      <c r="T19" s="19">
        <f>F19/L19</f>
        <v>0.39866666666666672</v>
      </c>
      <c r="U19" s="19">
        <f>J19/H19</f>
        <v>1.7794117647058822</v>
      </c>
      <c r="V19" s="19">
        <f>L19/H19</f>
        <v>2.2058823529411766</v>
      </c>
      <c r="W19" s="9"/>
      <c r="X19" s="20"/>
    </row>
    <row r="20" spans="2:27" ht="15.75" thickBot="1" x14ac:dyDescent="0.3">
      <c r="B20" s="21">
        <v>5</v>
      </c>
      <c r="C20" s="70"/>
      <c r="D20" s="11" t="s">
        <v>57</v>
      </c>
      <c r="E20" s="11"/>
      <c r="F20" s="22">
        <f>(F17+F18)/(F16)</f>
        <v>2.9947916666666665</v>
      </c>
      <c r="G20" s="33">
        <f>(G16*H16+G17*H17+G18*H18)/(H16+H17+H18)</f>
        <v>0.44000000000000006</v>
      </c>
      <c r="H20" s="22">
        <f>(H17+H18)/(H16)</f>
        <v>3.7777777777777777</v>
      </c>
      <c r="I20" s="33">
        <f>(I16*J16+I17*J17+I18*J18)/(J16+J17+J18)</f>
        <v>0.48999999999999994</v>
      </c>
      <c r="J20" s="22">
        <f>(J17+J18)/(J16)</f>
        <v>1.6133333333333333</v>
      </c>
      <c r="K20" s="33">
        <f>(K16*L16+K17*L17+K18*L18)/(L16+L17+L18)</f>
        <v>7.0000000000000062E-2</v>
      </c>
      <c r="L20" s="22">
        <f>(L17+L18)/(L16)</f>
        <v>2</v>
      </c>
      <c r="M20" s="22">
        <f>(M17+M18)/(M16)</f>
        <v>1.997395833333333</v>
      </c>
      <c r="N20" s="22">
        <f>M19/M16</f>
        <v>1.997395833333333</v>
      </c>
      <c r="O20" s="22">
        <f>F20-M20</f>
        <v>0.99739583333333348</v>
      </c>
      <c r="P20" s="11"/>
      <c r="Q20" s="22">
        <f t="shared" ref="Q20:V20" si="4">Q19/Q16</f>
        <v>1.4993481095176011</v>
      </c>
      <c r="R20" s="22">
        <f t="shared" si="4"/>
        <v>0.79273897058823539</v>
      </c>
      <c r="S20" s="22">
        <f t="shared" si="4"/>
        <v>1.8562758264462813</v>
      </c>
      <c r="T20" s="22">
        <f t="shared" si="4"/>
        <v>1.4973958333333333</v>
      </c>
      <c r="U20" s="22">
        <f t="shared" si="4"/>
        <v>0.42705882352941171</v>
      </c>
      <c r="V20" s="22">
        <f t="shared" si="4"/>
        <v>0.52941176470588236</v>
      </c>
      <c r="W20" s="11"/>
      <c r="X20" s="31">
        <f>(F17+F18*G18)/F16</f>
        <v>1.8777083333333335</v>
      </c>
      <c r="AA20" s="2"/>
    </row>
    <row r="21" spans="2:27" ht="18" x14ac:dyDescent="0.25">
      <c r="B21" s="24"/>
      <c r="C21" s="42"/>
      <c r="D21" s="14"/>
      <c r="E21" s="14"/>
      <c r="F21" s="15" t="s">
        <v>22</v>
      </c>
      <c r="G21" s="51" t="s">
        <v>23</v>
      </c>
      <c r="H21" s="15" t="s">
        <v>24</v>
      </c>
      <c r="I21" s="15" t="s">
        <v>25</v>
      </c>
      <c r="J21" s="15" t="s">
        <v>26</v>
      </c>
      <c r="K21" s="15" t="s">
        <v>44</v>
      </c>
      <c r="L21" s="15" t="s">
        <v>45</v>
      </c>
      <c r="M21" s="15" t="s">
        <v>43</v>
      </c>
      <c r="N21" s="15"/>
      <c r="O21" s="15" t="s">
        <v>27</v>
      </c>
      <c r="P21" s="14"/>
      <c r="Q21" s="15" t="s">
        <v>28</v>
      </c>
      <c r="R21" s="15" t="s">
        <v>29</v>
      </c>
      <c r="S21" s="15" t="s">
        <v>30</v>
      </c>
      <c r="T21" s="15" t="s">
        <v>53</v>
      </c>
      <c r="U21" s="15" t="s">
        <v>31</v>
      </c>
      <c r="V21" s="15" t="s">
        <v>52</v>
      </c>
      <c r="W21" s="14"/>
      <c r="X21" s="25"/>
    </row>
    <row r="22" spans="2:27" x14ac:dyDescent="0.25">
      <c r="B22" s="17">
        <v>6</v>
      </c>
      <c r="C22" s="65" t="s">
        <v>34</v>
      </c>
      <c r="D22" s="9" t="s">
        <v>0</v>
      </c>
      <c r="E22" s="9" t="s">
        <v>35</v>
      </c>
      <c r="F22" s="46">
        <v>707.52</v>
      </c>
      <c r="G22" s="49">
        <v>0.54</v>
      </c>
      <c r="H22" s="48">
        <v>360</v>
      </c>
      <c r="I22" s="49">
        <v>0.39</v>
      </c>
      <c r="J22" s="48">
        <v>1500</v>
      </c>
      <c r="K22" s="18">
        <f t="shared" ref="K22:K23" si="5">1-G22-I22</f>
        <v>6.9999999999999951E-2</v>
      </c>
      <c r="L22" s="48">
        <v>1500</v>
      </c>
      <c r="M22" s="27">
        <f>G22*H22+I22*J22+K22*L22</f>
        <v>884.39999999999986</v>
      </c>
      <c r="N22" s="27"/>
      <c r="O22" s="9"/>
      <c r="P22" s="9"/>
      <c r="Q22" s="19">
        <f>F22/M22</f>
        <v>0.80000000000000016</v>
      </c>
      <c r="R22" s="19">
        <f>F22/H22</f>
        <v>1.9653333333333334</v>
      </c>
      <c r="S22" s="19">
        <f>F22/J22</f>
        <v>0.47167999999999999</v>
      </c>
      <c r="T22" s="19">
        <f>F22/L22</f>
        <v>0.47167999999999999</v>
      </c>
      <c r="U22" s="19">
        <f>J22/H22</f>
        <v>4.166666666666667</v>
      </c>
      <c r="V22" s="19">
        <f>L22/H22</f>
        <v>4.166666666666667</v>
      </c>
      <c r="W22" s="9"/>
      <c r="X22" s="20"/>
    </row>
    <row r="23" spans="2:27" x14ac:dyDescent="0.25">
      <c r="B23" s="17">
        <v>7</v>
      </c>
      <c r="C23" s="65"/>
      <c r="D23" s="9" t="s">
        <v>3</v>
      </c>
      <c r="E23" s="9" t="s">
        <v>35</v>
      </c>
      <c r="F23" s="46">
        <v>1334.7359999999999</v>
      </c>
      <c r="G23" s="49">
        <v>0.54</v>
      </c>
      <c r="H23" s="48">
        <v>620</v>
      </c>
      <c r="I23" s="49">
        <v>0.39</v>
      </c>
      <c r="J23" s="48">
        <v>2908</v>
      </c>
      <c r="K23" s="18">
        <f t="shared" si="5"/>
        <v>6.9999999999999951E-2</v>
      </c>
      <c r="L23" s="48">
        <v>2850</v>
      </c>
      <c r="M23" s="27">
        <f>G23*H23+I23*J23+K23*L23</f>
        <v>1668.4199999999998</v>
      </c>
      <c r="N23" s="27"/>
      <c r="O23" s="9"/>
      <c r="P23" s="9"/>
      <c r="Q23" s="19">
        <f>F23/M23</f>
        <v>0.8</v>
      </c>
      <c r="R23" s="19">
        <f>F23/H23</f>
        <v>2.1527999999999996</v>
      </c>
      <c r="S23" s="19">
        <f>F23/J23</f>
        <v>0.45898762035763407</v>
      </c>
      <c r="T23" s="19">
        <f>F23/L23</f>
        <v>0.46832842105263156</v>
      </c>
      <c r="U23" s="19">
        <f>J23/H23</f>
        <v>4.6903225806451614</v>
      </c>
      <c r="V23" s="19">
        <f>L23/H23</f>
        <v>4.596774193548387</v>
      </c>
      <c r="W23" s="9"/>
      <c r="X23" s="20"/>
    </row>
    <row r="24" spans="2:27" ht="15.75" thickBot="1" x14ac:dyDescent="0.3">
      <c r="B24" s="21">
        <v>8</v>
      </c>
      <c r="C24" s="66"/>
      <c r="D24" s="11" t="s">
        <v>57</v>
      </c>
      <c r="E24" s="11"/>
      <c r="F24" s="22">
        <f>F23/F22</f>
        <v>1.8864993215739483</v>
      </c>
      <c r="G24" s="33">
        <f>(G22*H22+G23*H23)/(H22+H23)</f>
        <v>0.54</v>
      </c>
      <c r="H24" s="22">
        <f>H23/H22</f>
        <v>1.7222222222222223</v>
      </c>
      <c r="I24" s="33">
        <f>(I22*J22+I23*J23)/(J22+J23)</f>
        <v>0.39</v>
      </c>
      <c r="J24" s="22">
        <f>J23/J22</f>
        <v>1.9386666666666668</v>
      </c>
      <c r="K24" s="33">
        <f>(K22*L22+K23*L23)/(L22+L23)</f>
        <v>6.9999999999999951E-2</v>
      </c>
      <c r="L24" s="22">
        <f>L23/L22</f>
        <v>1.9</v>
      </c>
      <c r="M24" s="22">
        <f>G24*H24+I24*J24+K24*L24</f>
        <v>1.81908</v>
      </c>
      <c r="N24" s="22">
        <f>M23/M22</f>
        <v>1.8864993215739485</v>
      </c>
      <c r="O24" s="22">
        <f>F24-M24</f>
        <v>6.7419321573948254E-2</v>
      </c>
      <c r="P24" s="11"/>
      <c r="Q24" s="22">
        <f t="shared" ref="Q24:V24" si="6">Q23/Q22</f>
        <v>0.99999999999999989</v>
      </c>
      <c r="R24" s="22">
        <f t="shared" si="6"/>
        <v>1.0953867028493891</v>
      </c>
      <c r="S24" s="22">
        <f t="shared" si="6"/>
        <v>0.97309112185726354</v>
      </c>
      <c r="T24" s="22">
        <f t="shared" si="6"/>
        <v>0.99289437977576234</v>
      </c>
      <c r="U24" s="22">
        <f t="shared" si="6"/>
        <v>1.1256774193548387</v>
      </c>
      <c r="V24" s="22">
        <f t="shared" si="6"/>
        <v>1.1032258064516127</v>
      </c>
      <c r="W24" s="11"/>
      <c r="X24" s="23"/>
      <c r="AA24" s="2"/>
    </row>
    <row r="25" spans="2:27" x14ac:dyDescent="0.25">
      <c r="C25" t="s">
        <v>65</v>
      </c>
      <c r="E25" t="s">
        <v>67</v>
      </c>
      <c r="M25" t="s">
        <v>66</v>
      </c>
    </row>
    <row r="26" spans="2:27" x14ac:dyDescent="0.25">
      <c r="E26" t="s">
        <v>68</v>
      </c>
    </row>
    <row r="27" spans="2:27" x14ac:dyDescent="0.25">
      <c r="B27"/>
      <c r="O27" s="39"/>
    </row>
    <row r="28" spans="2:27" x14ac:dyDescent="0.25">
      <c r="B28"/>
    </row>
    <row r="29" spans="2:27" x14ac:dyDescent="0.25">
      <c r="B29"/>
      <c r="M29" s="28"/>
      <c r="N29" s="28"/>
    </row>
    <row r="30" spans="2:27" x14ac:dyDescent="0.25">
      <c r="B30"/>
    </row>
    <row r="31" spans="2:27" x14ac:dyDescent="0.25">
      <c r="B31"/>
    </row>
    <row r="32" spans="2:27" x14ac:dyDescent="0.25">
      <c r="B32"/>
      <c r="J32" s="39"/>
      <c r="L32" s="39"/>
      <c r="M32" s="39"/>
      <c r="N32" s="39"/>
    </row>
    <row r="33" spans="2:22" x14ac:dyDescent="0.25">
      <c r="B33"/>
      <c r="J33" s="39"/>
      <c r="L33" s="39"/>
      <c r="M33" s="39"/>
      <c r="N33" s="39"/>
    </row>
    <row r="34" spans="2:22" x14ac:dyDescent="0.25">
      <c r="B34"/>
      <c r="J34" s="39"/>
      <c r="L34" s="39"/>
      <c r="M34" s="39"/>
      <c r="N34" s="39"/>
    </row>
    <row r="35" spans="2:22" x14ac:dyDescent="0.25">
      <c r="B35"/>
      <c r="J35" s="39"/>
      <c r="L35" s="39"/>
      <c r="M35" s="39"/>
      <c r="N35" s="39"/>
    </row>
    <row r="36" spans="2:22" x14ac:dyDescent="0.25">
      <c r="B36"/>
      <c r="J36" s="39"/>
      <c r="L36" s="39"/>
      <c r="M36" s="39"/>
      <c r="N36" s="39"/>
    </row>
    <row r="37" spans="2:22" x14ac:dyDescent="0.25">
      <c r="B37"/>
      <c r="J37" s="39"/>
      <c r="L37" s="39"/>
      <c r="M37" s="39"/>
      <c r="N37" s="39"/>
    </row>
    <row r="38" spans="2:22" x14ac:dyDescent="0.25">
      <c r="B38"/>
      <c r="M38" s="39"/>
      <c r="N38" s="39"/>
      <c r="T38" s="39"/>
      <c r="U38" s="39"/>
      <c r="V38" s="39"/>
    </row>
    <row r="39" spans="2:22" x14ac:dyDescent="0.25">
      <c r="B39"/>
      <c r="H39" s="38"/>
      <c r="I39" s="38"/>
      <c r="J39" s="38"/>
      <c r="K39" s="38"/>
      <c r="L39" s="38"/>
      <c r="M39" s="38"/>
      <c r="N39" s="38"/>
      <c r="U39" s="39"/>
      <c r="V39" s="39"/>
    </row>
    <row r="40" spans="2:22" x14ac:dyDescent="0.25">
      <c r="B40"/>
      <c r="H40" s="38"/>
      <c r="I40" s="38"/>
      <c r="J40" s="38"/>
      <c r="K40" s="38"/>
      <c r="L40" s="38"/>
      <c r="M40" s="38"/>
      <c r="N40" s="38"/>
    </row>
    <row r="42" spans="2:22" ht="15" customHeight="1" x14ac:dyDescent="0.25"/>
    <row r="50" ht="15" customHeight="1" x14ac:dyDescent="0.25"/>
    <row r="55" ht="15" customHeight="1" x14ac:dyDescent="0.25"/>
  </sheetData>
  <mergeCells count="7">
    <mergeCell ref="C22:C24"/>
    <mergeCell ref="D17:D19"/>
    <mergeCell ref="M2:N2"/>
    <mergeCell ref="M3:N3"/>
    <mergeCell ref="C7:C9"/>
    <mergeCell ref="C11:C13"/>
    <mergeCell ref="C16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9110-8083-4AD2-BA1E-8E611F923A63}">
  <dimension ref="B1:AR58"/>
  <sheetViews>
    <sheetView zoomScale="80" zoomScaleNormal="80" workbookViewId="0">
      <selection activeCell="E34" sqref="E34"/>
    </sheetView>
  </sheetViews>
  <sheetFormatPr defaultRowHeight="15" x14ac:dyDescent="0.25"/>
  <cols>
    <col min="1" max="1" width="2.140625" customWidth="1"/>
    <col min="2" max="2" width="3.42578125" style="1" customWidth="1"/>
    <col min="4" max="4" width="11.5703125" customWidth="1"/>
    <col min="5" max="5" width="19.5703125" customWidth="1"/>
    <col min="6" max="10" width="10.7109375" customWidth="1"/>
    <col min="11" max="11" width="12" customWidth="1"/>
    <col min="12" max="12" width="10.7109375" customWidth="1"/>
    <col min="13" max="13" width="15.7109375" customWidth="1"/>
    <col min="14" max="14" width="11.28515625" bestFit="1" customWidth="1"/>
    <col min="15" max="15" width="12.28515625" customWidth="1"/>
    <col min="16" max="16" width="2.140625" customWidth="1"/>
    <col min="17" max="22" width="10.7109375" customWidth="1"/>
    <col min="23" max="23" width="2.140625" customWidth="1"/>
    <col min="24" max="24" width="10.7109375" customWidth="1"/>
    <col min="27" max="44" width="10.7109375" customWidth="1"/>
  </cols>
  <sheetData>
    <row r="1" spans="2:24" ht="15.75" thickBot="1" x14ac:dyDescent="0.3">
      <c r="B1" s="1" t="s">
        <v>70</v>
      </c>
    </row>
    <row r="2" spans="2:24" x14ac:dyDescent="0.25">
      <c r="B2" s="6"/>
      <c r="C2" s="44">
        <v>1</v>
      </c>
      <c r="D2" s="44">
        <v>2</v>
      </c>
      <c r="E2" s="44">
        <v>3</v>
      </c>
      <c r="F2" s="44">
        <v>4</v>
      </c>
      <c r="G2" s="44">
        <v>5</v>
      </c>
      <c r="H2" s="44">
        <v>6</v>
      </c>
      <c r="I2" s="44">
        <v>7</v>
      </c>
      <c r="J2" s="44">
        <v>8</v>
      </c>
      <c r="K2" s="44">
        <v>9</v>
      </c>
      <c r="L2" s="44">
        <v>10</v>
      </c>
      <c r="M2" s="68">
        <v>11</v>
      </c>
      <c r="N2" s="68"/>
      <c r="O2" s="44">
        <v>12</v>
      </c>
      <c r="P2" s="44"/>
      <c r="Q2" s="44">
        <v>13</v>
      </c>
      <c r="R2" s="44">
        <v>14</v>
      </c>
      <c r="S2" s="44">
        <v>15</v>
      </c>
      <c r="T2" s="44">
        <v>16</v>
      </c>
      <c r="U2" s="44">
        <v>17</v>
      </c>
      <c r="V2" s="44">
        <v>18</v>
      </c>
      <c r="W2" s="44"/>
      <c r="X2" s="45">
        <v>19</v>
      </c>
    </row>
    <row r="3" spans="2:24" ht="79.5" customHeight="1" thickBot="1" x14ac:dyDescent="0.3">
      <c r="B3" s="10"/>
      <c r="C3" s="11"/>
      <c r="D3" s="11"/>
      <c r="E3" s="11"/>
      <c r="F3" s="50" t="s">
        <v>1</v>
      </c>
      <c r="G3" s="50" t="s">
        <v>9</v>
      </c>
      <c r="H3" s="50" t="s">
        <v>2</v>
      </c>
      <c r="I3" s="50" t="s">
        <v>37</v>
      </c>
      <c r="J3" s="50" t="s">
        <v>36</v>
      </c>
      <c r="K3" s="50" t="s">
        <v>38</v>
      </c>
      <c r="L3" s="50" t="s">
        <v>39</v>
      </c>
      <c r="M3" s="66" t="s">
        <v>33</v>
      </c>
      <c r="N3" s="66"/>
      <c r="O3" s="50" t="s">
        <v>83</v>
      </c>
      <c r="P3" s="11"/>
      <c r="Q3" s="50" t="s">
        <v>10</v>
      </c>
      <c r="R3" s="50" t="s">
        <v>11</v>
      </c>
      <c r="S3" s="50" t="s">
        <v>46</v>
      </c>
      <c r="T3" s="50" t="s">
        <v>47</v>
      </c>
      <c r="U3" s="50" t="s">
        <v>49</v>
      </c>
      <c r="V3" s="50" t="s">
        <v>50</v>
      </c>
      <c r="W3" s="11"/>
      <c r="X3" s="13" t="s">
        <v>32</v>
      </c>
    </row>
    <row r="4" spans="2:24" ht="15.75" thickBot="1" x14ac:dyDescent="0.3">
      <c r="B4" s="10"/>
      <c r="C4" s="11"/>
      <c r="D4" s="11"/>
      <c r="E4" s="11"/>
      <c r="F4" s="50" t="s">
        <v>85</v>
      </c>
      <c r="G4" s="50" t="s">
        <v>54</v>
      </c>
      <c r="H4" s="50" t="s">
        <v>55</v>
      </c>
      <c r="I4" s="50" t="s">
        <v>55</v>
      </c>
      <c r="J4" s="50" t="s">
        <v>55</v>
      </c>
      <c r="K4" s="50" t="s">
        <v>56</v>
      </c>
      <c r="L4" s="50" t="s">
        <v>55</v>
      </c>
      <c r="M4" s="50" t="s">
        <v>58</v>
      </c>
      <c r="N4" s="52" t="s">
        <v>86</v>
      </c>
      <c r="O4" s="29" t="s">
        <v>59</v>
      </c>
      <c r="P4" s="11"/>
      <c r="Q4" s="29" t="s">
        <v>80</v>
      </c>
      <c r="R4" s="29" t="s">
        <v>60</v>
      </c>
      <c r="S4" s="30" t="s">
        <v>61</v>
      </c>
      <c r="T4" s="30" t="s">
        <v>62</v>
      </c>
      <c r="U4" s="30" t="s">
        <v>63</v>
      </c>
      <c r="V4" s="30" t="s">
        <v>64</v>
      </c>
      <c r="W4" s="11"/>
      <c r="X4" s="40"/>
    </row>
    <row r="5" spans="2:24" ht="15.75" thickBot="1" x14ac:dyDescent="0.3">
      <c r="B5" s="3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ht="18" x14ac:dyDescent="0.25">
      <c r="B6" s="6"/>
      <c r="C6" s="14"/>
      <c r="D6" s="14"/>
      <c r="E6" s="14"/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40</v>
      </c>
      <c r="L6" s="15" t="s">
        <v>41</v>
      </c>
      <c r="M6" s="15" t="s">
        <v>42</v>
      </c>
      <c r="N6" s="15"/>
      <c r="O6" s="15" t="s">
        <v>21</v>
      </c>
      <c r="P6" s="14"/>
      <c r="Q6" s="15" t="s">
        <v>17</v>
      </c>
      <c r="R6" s="15" t="s">
        <v>18</v>
      </c>
      <c r="S6" s="15" t="s">
        <v>19</v>
      </c>
      <c r="T6" s="15" t="s">
        <v>48</v>
      </c>
      <c r="U6" s="15" t="s">
        <v>20</v>
      </c>
      <c r="V6" s="15" t="s">
        <v>51</v>
      </c>
      <c r="W6" s="14"/>
      <c r="X6" s="16" t="s">
        <v>84</v>
      </c>
    </row>
    <row r="7" spans="2:24" x14ac:dyDescent="0.25">
      <c r="B7" s="17">
        <v>1</v>
      </c>
      <c r="C7" s="69" t="s">
        <v>4</v>
      </c>
      <c r="D7" s="9" t="s">
        <v>0</v>
      </c>
      <c r="E7" s="9" t="s">
        <v>7</v>
      </c>
      <c r="F7" s="56">
        <v>39.9</v>
      </c>
      <c r="G7" s="47">
        <v>0.44</v>
      </c>
      <c r="H7" s="48">
        <v>36</v>
      </c>
      <c r="I7" s="47">
        <v>0.49</v>
      </c>
      <c r="J7" s="48">
        <v>150</v>
      </c>
      <c r="K7" s="18">
        <f>1-G7-I7</f>
        <v>7.0000000000000062E-2</v>
      </c>
      <c r="L7" s="48">
        <v>150</v>
      </c>
      <c r="M7" s="27">
        <f>G7*H7+I7*J7+K7*L7</f>
        <v>99.840000000000018</v>
      </c>
      <c r="N7" s="27"/>
      <c r="O7" s="9"/>
      <c r="P7" s="9"/>
      <c r="Q7" s="55">
        <f>F7/M7</f>
        <v>0.39963942307692302</v>
      </c>
      <c r="R7" s="19">
        <f>F7/H7</f>
        <v>1.1083333333333334</v>
      </c>
      <c r="S7" s="19">
        <f>F7/J7</f>
        <v>0.26600000000000001</v>
      </c>
      <c r="T7" s="19">
        <f>F7/L7</f>
        <v>0.26600000000000001</v>
      </c>
      <c r="U7" s="19">
        <f>J7/H7</f>
        <v>4.166666666666667</v>
      </c>
      <c r="V7" s="19">
        <f>L7/H7</f>
        <v>4.166666666666667</v>
      </c>
      <c r="W7" s="9"/>
      <c r="X7" s="20"/>
    </row>
    <row r="8" spans="2:24" ht="15.75" thickBot="1" x14ac:dyDescent="0.3">
      <c r="B8" s="17">
        <v>2</v>
      </c>
      <c r="C8" s="69"/>
      <c r="D8" s="9" t="s">
        <v>3</v>
      </c>
      <c r="E8" s="9" t="s">
        <v>7</v>
      </c>
      <c r="F8" s="56">
        <v>80.7</v>
      </c>
      <c r="G8" s="47">
        <v>0.44</v>
      </c>
      <c r="H8" s="48">
        <v>72</v>
      </c>
      <c r="I8" s="47">
        <v>0.49</v>
      </c>
      <c r="J8" s="48">
        <v>300</v>
      </c>
      <c r="K8" s="18">
        <f>1-G8-I8</f>
        <v>7.0000000000000062E-2</v>
      </c>
      <c r="L8" s="48">
        <v>299.99999999999989</v>
      </c>
      <c r="M8" s="27">
        <f>G8*H8+I8*J8+K8*L8</f>
        <v>199.68</v>
      </c>
      <c r="N8" s="27"/>
      <c r="O8" s="9"/>
      <c r="P8" s="9"/>
      <c r="Q8" s="55">
        <f>F8/M8</f>
        <v>0.40414663461538464</v>
      </c>
      <c r="R8" s="19">
        <f>F8/H8</f>
        <v>1.1208333333333333</v>
      </c>
      <c r="S8" s="19">
        <f>F8/J8</f>
        <v>0.26900000000000002</v>
      </c>
      <c r="T8" s="19">
        <f>F8/L8</f>
        <v>0.26900000000000013</v>
      </c>
      <c r="U8" s="19">
        <f>J8/H8</f>
        <v>4.166666666666667</v>
      </c>
      <c r="V8" s="19">
        <f>L8/H8</f>
        <v>4.1666666666666652</v>
      </c>
      <c r="W8" s="9"/>
      <c r="X8" s="20"/>
    </row>
    <row r="9" spans="2:24" ht="15.75" thickBot="1" x14ac:dyDescent="0.3">
      <c r="B9" s="21">
        <v>3</v>
      </c>
      <c r="C9" s="70"/>
      <c r="D9" s="9" t="s">
        <v>57</v>
      </c>
      <c r="E9" s="11"/>
      <c r="F9" s="22">
        <f>F8/F7</f>
        <v>2.0225563909774436</v>
      </c>
      <c r="G9" s="33">
        <f>(G7*H7+G8*H8)/(H7+H8)</f>
        <v>0.43999999999999995</v>
      </c>
      <c r="H9" s="22">
        <f>H8/H7</f>
        <v>2</v>
      </c>
      <c r="I9" s="33">
        <f>(I7*J7+I8*J8)/(J7+J8)</f>
        <v>0.49</v>
      </c>
      <c r="J9" s="22">
        <f>J8/J7</f>
        <v>2</v>
      </c>
      <c r="K9" s="33">
        <f>(K7*L7+K8*L8)/(L7+L8)</f>
        <v>7.0000000000000062E-2</v>
      </c>
      <c r="L9" s="22">
        <f>L8/L7</f>
        <v>1.9999999999999993</v>
      </c>
      <c r="M9" s="22">
        <f>G9*H9+I9*J9+K9*L9</f>
        <v>2</v>
      </c>
      <c r="N9" s="22">
        <f>M8/M7</f>
        <v>1.9999999999999998</v>
      </c>
      <c r="O9" s="22">
        <f>F9-M9</f>
        <v>2.2556390977443552E-2</v>
      </c>
      <c r="P9" s="11"/>
      <c r="Q9" s="54">
        <f t="shared" ref="Q9:V9" si="0">Q8/Q7</f>
        <v>1.011278195488722</v>
      </c>
      <c r="R9" s="22">
        <f t="shared" si="0"/>
        <v>1.0112781954887218</v>
      </c>
      <c r="S9" s="22">
        <f t="shared" si="0"/>
        <v>1.0112781954887218</v>
      </c>
      <c r="T9" s="22">
        <f t="shared" si="0"/>
        <v>1.0112781954887222</v>
      </c>
      <c r="U9" s="22">
        <f t="shared" si="0"/>
        <v>1</v>
      </c>
      <c r="V9" s="22">
        <f t="shared" si="0"/>
        <v>0.99999999999999956</v>
      </c>
      <c r="W9" s="11"/>
      <c r="X9" s="31">
        <f>F9</f>
        <v>2.0225563909774436</v>
      </c>
    </row>
    <row r="10" spans="2:24" ht="18" x14ac:dyDescent="0.25">
      <c r="B10" s="24"/>
      <c r="C10" s="42"/>
      <c r="D10" s="14"/>
      <c r="E10" s="14"/>
      <c r="F10" s="15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44</v>
      </c>
      <c r="L10" s="15" t="s">
        <v>45</v>
      </c>
      <c r="M10" s="15" t="s">
        <v>43</v>
      </c>
      <c r="N10" s="15"/>
      <c r="O10" s="15" t="s">
        <v>27</v>
      </c>
      <c r="P10" s="14"/>
      <c r="Q10" s="15" t="s">
        <v>28</v>
      </c>
      <c r="R10" s="15" t="s">
        <v>29</v>
      </c>
      <c r="S10" s="15" t="s">
        <v>30</v>
      </c>
      <c r="T10" s="15" t="s">
        <v>53</v>
      </c>
      <c r="U10" s="15" t="s">
        <v>31</v>
      </c>
      <c r="V10" s="15" t="s">
        <v>52</v>
      </c>
      <c r="W10" s="14"/>
      <c r="X10" s="25"/>
    </row>
    <row r="11" spans="2:24" x14ac:dyDescent="0.25">
      <c r="B11" s="17">
        <v>4</v>
      </c>
      <c r="C11" s="65" t="s">
        <v>34</v>
      </c>
      <c r="D11" s="9" t="s">
        <v>0</v>
      </c>
      <c r="E11" s="9" t="s">
        <v>35</v>
      </c>
      <c r="F11" s="56">
        <v>707.52</v>
      </c>
      <c r="G11" s="47">
        <v>0.54</v>
      </c>
      <c r="H11" s="48">
        <v>360</v>
      </c>
      <c r="I11" s="47">
        <v>0.39</v>
      </c>
      <c r="J11" s="48">
        <v>1500</v>
      </c>
      <c r="K11" s="18">
        <f>1-G11-I11</f>
        <v>6.9999999999999951E-2</v>
      </c>
      <c r="L11" s="48">
        <v>1500</v>
      </c>
      <c r="M11" s="27">
        <f>G11*H11+I11*J11+K11*L11</f>
        <v>884.39999999999986</v>
      </c>
      <c r="N11" s="27"/>
      <c r="O11" s="9"/>
      <c r="P11" s="9"/>
      <c r="Q11" s="55">
        <f>F11/M11</f>
        <v>0.80000000000000016</v>
      </c>
      <c r="R11" s="19">
        <f>F11/H11</f>
        <v>1.9653333333333334</v>
      </c>
      <c r="S11" s="19">
        <f>F11/J11</f>
        <v>0.47167999999999999</v>
      </c>
      <c r="T11" s="19">
        <f>F11/L11</f>
        <v>0.47167999999999999</v>
      </c>
      <c r="U11" s="19">
        <f>J11/H11</f>
        <v>4.166666666666667</v>
      </c>
      <c r="V11" s="19">
        <f>L11/H11</f>
        <v>4.166666666666667</v>
      </c>
      <c r="W11" s="9"/>
      <c r="X11" s="20"/>
    </row>
    <row r="12" spans="2:24" x14ac:dyDescent="0.25">
      <c r="B12" s="17">
        <v>5</v>
      </c>
      <c r="C12" s="65"/>
      <c r="D12" s="9" t="s">
        <v>3</v>
      </c>
      <c r="E12" s="9" t="s">
        <v>35</v>
      </c>
      <c r="F12" s="56">
        <v>1429.1904</v>
      </c>
      <c r="G12" s="47">
        <v>0.54</v>
      </c>
      <c r="H12" s="48">
        <v>720</v>
      </c>
      <c r="I12" s="47">
        <v>0.39</v>
      </c>
      <c r="J12" s="48">
        <v>3000</v>
      </c>
      <c r="K12" s="18">
        <f>1-G12-I12</f>
        <v>6.9999999999999951E-2</v>
      </c>
      <c r="L12" s="48">
        <v>3000</v>
      </c>
      <c r="M12" s="27">
        <f>G12*H12+I12*J12+K12*L12</f>
        <v>1768.7999999999997</v>
      </c>
      <c r="N12" s="27"/>
      <c r="O12" s="9"/>
      <c r="P12" s="9"/>
      <c r="Q12" s="55">
        <f>F12/M12</f>
        <v>0.80800000000000005</v>
      </c>
      <c r="R12" s="19">
        <f>F12/H12</f>
        <v>1.9849866666666667</v>
      </c>
      <c r="S12" s="19">
        <f>F12/J12</f>
        <v>0.47639680000000001</v>
      </c>
      <c r="T12" s="19">
        <f>F12/L12</f>
        <v>0.47639680000000001</v>
      </c>
      <c r="U12" s="19">
        <f>J12/H12</f>
        <v>4.166666666666667</v>
      </c>
      <c r="V12" s="19">
        <f>L12/H12</f>
        <v>4.166666666666667</v>
      </c>
      <c r="W12" s="9"/>
      <c r="X12" s="20"/>
    </row>
    <row r="13" spans="2:24" ht="15.75" thickBot="1" x14ac:dyDescent="0.3">
      <c r="B13" s="21">
        <v>6</v>
      </c>
      <c r="C13" s="66"/>
      <c r="D13" s="11" t="s">
        <v>57</v>
      </c>
      <c r="E13" s="11"/>
      <c r="F13" s="22">
        <f>F12/F11</f>
        <v>2.02</v>
      </c>
      <c r="G13" s="33">
        <f>(G11*H11+G12*H12)/(H11+H12)</f>
        <v>0.54</v>
      </c>
      <c r="H13" s="22">
        <f>H12/H11</f>
        <v>2</v>
      </c>
      <c r="I13" s="33">
        <f>(I11*J11+I12*J12)/(J11+J12)</f>
        <v>0.39</v>
      </c>
      <c r="J13" s="22">
        <f>J12/J11</f>
        <v>2</v>
      </c>
      <c r="K13" s="33">
        <f>(K11*L11+K12*L12)/(L11+L12)</f>
        <v>6.9999999999999951E-2</v>
      </c>
      <c r="L13" s="22">
        <f>L12/L11</f>
        <v>2</v>
      </c>
      <c r="M13" s="22">
        <f>G13*H13+I13*J13+K13*L13</f>
        <v>2</v>
      </c>
      <c r="N13" s="22">
        <f>M12/M11</f>
        <v>2</v>
      </c>
      <c r="O13" s="22">
        <f>F13-M13</f>
        <v>2.0000000000000018E-2</v>
      </c>
      <c r="P13" s="11"/>
      <c r="Q13" s="54">
        <f t="shared" ref="Q13:V13" si="1">Q12/Q11</f>
        <v>1.0099999999999998</v>
      </c>
      <c r="R13" s="22">
        <f t="shared" si="1"/>
        <v>1.01</v>
      </c>
      <c r="S13" s="22">
        <f t="shared" si="1"/>
        <v>1.01</v>
      </c>
      <c r="T13" s="22">
        <f t="shared" si="1"/>
        <v>1.01</v>
      </c>
      <c r="U13" s="22">
        <f t="shared" si="1"/>
        <v>1</v>
      </c>
      <c r="V13" s="22">
        <f t="shared" si="1"/>
        <v>1</v>
      </c>
      <c r="W13" s="11"/>
      <c r="X13" s="23"/>
    </row>
    <row r="14" spans="2:24" ht="15.75" thickBot="1" x14ac:dyDescent="0.3">
      <c r="B14" s="3" t="s">
        <v>6</v>
      </c>
      <c r="C14" s="4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  <c r="T14" s="5"/>
      <c r="U14" s="4"/>
      <c r="V14" s="4"/>
      <c r="W14" s="4"/>
      <c r="X14" s="4"/>
    </row>
    <row r="15" spans="2:24" ht="18" x14ac:dyDescent="0.25">
      <c r="B15" s="6"/>
      <c r="C15" s="42"/>
      <c r="D15" s="14"/>
      <c r="E15" s="14"/>
      <c r="F15" s="15" t="s">
        <v>12</v>
      </c>
      <c r="G15" s="15" t="s">
        <v>13</v>
      </c>
      <c r="H15" s="15" t="s">
        <v>14</v>
      </c>
      <c r="I15" s="15" t="s">
        <v>15</v>
      </c>
      <c r="J15" s="15" t="s">
        <v>16</v>
      </c>
      <c r="K15" s="15" t="s">
        <v>40</v>
      </c>
      <c r="L15" s="15" t="s">
        <v>41</v>
      </c>
      <c r="M15" s="15" t="s">
        <v>42</v>
      </c>
      <c r="N15" s="15"/>
      <c r="O15" s="15" t="s">
        <v>21</v>
      </c>
      <c r="P15" s="14"/>
      <c r="Q15" s="15" t="s">
        <v>17</v>
      </c>
      <c r="R15" s="15" t="s">
        <v>18</v>
      </c>
      <c r="S15" s="15" t="s">
        <v>19</v>
      </c>
      <c r="T15" s="15" t="s">
        <v>48</v>
      </c>
      <c r="U15" s="15" t="s">
        <v>20</v>
      </c>
      <c r="V15" s="15" t="s">
        <v>51</v>
      </c>
      <c r="W15" s="14"/>
      <c r="X15" s="16" t="s">
        <v>84</v>
      </c>
    </row>
    <row r="16" spans="2:24" x14ac:dyDescent="0.25">
      <c r="B16" s="17">
        <v>1</v>
      </c>
      <c r="C16" s="69" t="s">
        <v>4</v>
      </c>
      <c r="D16" s="9" t="s">
        <v>0</v>
      </c>
      <c r="E16" s="9" t="s">
        <v>7</v>
      </c>
      <c r="F16" s="56">
        <v>39.936000000000007</v>
      </c>
      <c r="G16" s="47">
        <v>0.44</v>
      </c>
      <c r="H16" s="48">
        <v>36</v>
      </c>
      <c r="I16" s="47">
        <v>0.49</v>
      </c>
      <c r="J16" s="48">
        <v>150</v>
      </c>
      <c r="K16" s="18">
        <f>1-G16-I16</f>
        <v>7.0000000000000062E-2</v>
      </c>
      <c r="L16" s="48">
        <v>150</v>
      </c>
      <c r="M16" s="27">
        <f t="shared" ref="M16:M18" si="2">G16*H16+I16*J16+K16*L16</f>
        <v>99.840000000000018</v>
      </c>
      <c r="N16" s="27"/>
      <c r="O16" s="9"/>
      <c r="P16" s="9"/>
      <c r="Q16" s="55">
        <f>F16/M16</f>
        <v>0.4</v>
      </c>
      <c r="R16" s="19">
        <f>F16/H16</f>
        <v>1.1093333333333335</v>
      </c>
      <c r="S16" s="19">
        <f>F16/J16</f>
        <v>0.26624000000000003</v>
      </c>
      <c r="T16" s="19">
        <f>F16/L16</f>
        <v>0.26624000000000003</v>
      </c>
      <c r="U16" s="19">
        <f>J16/H16</f>
        <v>4.166666666666667</v>
      </c>
      <c r="V16" s="19">
        <f>L16/H16</f>
        <v>4.166666666666667</v>
      </c>
      <c r="W16" s="9"/>
      <c r="X16" s="20"/>
    </row>
    <row r="17" spans="2:27" x14ac:dyDescent="0.25">
      <c r="B17" s="17">
        <v>2</v>
      </c>
      <c r="C17" s="69"/>
      <c r="D17" s="67" t="s">
        <v>3</v>
      </c>
      <c r="E17" s="9" t="s">
        <v>7</v>
      </c>
      <c r="F17" s="56">
        <v>40.335360000000009</v>
      </c>
      <c r="G17" s="47">
        <v>0.44</v>
      </c>
      <c r="H17" s="48">
        <v>36</v>
      </c>
      <c r="I17" s="47">
        <v>0.49</v>
      </c>
      <c r="J17" s="48">
        <v>150</v>
      </c>
      <c r="K17" s="18">
        <f t="shared" ref="K17:K18" si="3">1-G17-I17</f>
        <v>7.0000000000000062E-2</v>
      </c>
      <c r="L17" s="48">
        <v>150</v>
      </c>
      <c r="M17" s="27">
        <f t="shared" si="2"/>
        <v>99.840000000000018</v>
      </c>
      <c r="N17" s="27"/>
      <c r="O17" s="9"/>
      <c r="P17" s="9"/>
      <c r="Q17" s="55">
        <f t="shared" ref="Q17:Q18" si="4">F17/M17</f>
        <v>0.40400000000000003</v>
      </c>
      <c r="R17" s="19">
        <f>F17/H17</f>
        <v>1.1204266666666669</v>
      </c>
      <c r="S17" s="19">
        <f>F17/J17</f>
        <v>0.26890240000000004</v>
      </c>
      <c r="T17" s="19">
        <f>F17/L17</f>
        <v>0.26890240000000004</v>
      </c>
      <c r="U17" s="19">
        <f>J17/H17</f>
        <v>4.166666666666667</v>
      </c>
      <c r="V17" s="19">
        <f>L17/H17</f>
        <v>4.166666666666667</v>
      </c>
      <c r="W17" s="9"/>
      <c r="X17" s="20"/>
    </row>
    <row r="18" spans="2:27" ht="15.75" thickBot="1" x14ac:dyDescent="0.3">
      <c r="B18" s="17">
        <v>3</v>
      </c>
      <c r="C18" s="69"/>
      <c r="D18" s="67"/>
      <c r="E18" s="9" t="s">
        <v>35</v>
      </c>
      <c r="F18" s="56">
        <v>80.460640000000012</v>
      </c>
      <c r="G18" s="47">
        <v>0.44</v>
      </c>
      <c r="H18" s="48">
        <v>100</v>
      </c>
      <c r="I18" s="47">
        <v>0.49</v>
      </c>
      <c r="J18" s="48">
        <v>92</v>
      </c>
      <c r="K18" s="18">
        <f t="shared" si="3"/>
        <v>7.0000000000000062E-2</v>
      </c>
      <c r="L18" s="48">
        <v>150</v>
      </c>
      <c r="M18" s="27">
        <f t="shared" si="2"/>
        <v>99.580000000000013</v>
      </c>
      <c r="N18" s="27"/>
      <c r="O18" s="9"/>
      <c r="P18" s="9"/>
      <c r="Q18" s="55">
        <f t="shared" si="4"/>
        <v>0.80800000000000005</v>
      </c>
      <c r="R18" s="19">
        <f>F18/H18</f>
        <v>0.80460640000000017</v>
      </c>
      <c r="S18" s="19">
        <f>F18/J18</f>
        <v>0.87457217391304365</v>
      </c>
      <c r="T18" s="19">
        <f>F18/L18</f>
        <v>0.53640426666666674</v>
      </c>
      <c r="U18" s="19">
        <f>J18/H18</f>
        <v>0.92</v>
      </c>
      <c r="V18" s="19">
        <f>L18/H18</f>
        <v>1.5</v>
      </c>
      <c r="W18" s="9"/>
      <c r="X18" s="20"/>
    </row>
    <row r="19" spans="2:27" ht="15.75" thickBot="1" x14ac:dyDescent="0.3">
      <c r="B19" s="17">
        <v>4</v>
      </c>
      <c r="C19" s="69"/>
      <c r="D19" s="67"/>
      <c r="E19" s="9" t="s">
        <v>8</v>
      </c>
      <c r="F19" s="57">
        <f>F17+F18</f>
        <v>120.79600000000002</v>
      </c>
      <c r="G19" s="26">
        <f>(G17*H17+G18*H18)/(H17+H18)</f>
        <v>0.44</v>
      </c>
      <c r="H19" s="32">
        <f>H17+H18</f>
        <v>136</v>
      </c>
      <c r="I19" s="26">
        <f>(I17*J17+I18*J18)/(J17+J18)</f>
        <v>0.49</v>
      </c>
      <c r="J19" s="32">
        <f>J17+J18</f>
        <v>242</v>
      </c>
      <c r="K19" s="26">
        <f>(K17*L17+K18*L18)/(L17+L18)</f>
        <v>7.0000000000000062E-2</v>
      </c>
      <c r="L19" s="32">
        <f>L17+L18</f>
        <v>300</v>
      </c>
      <c r="M19" s="32">
        <f>M17+M18</f>
        <v>199.42000000000002</v>
      </c>
      <c r="N19" s="32"/>
      <c r="O19" s="9"/>
      <c r="P19" s="9"/>
      <c r="Q19" s="53">
        <f>F19/M19</f>
        <v>0.60573663624511087</v>
      </c>
      <c r="R19" s="19">
        <f>F19/H19</f>
        <v>0.88820588235294129</v>
      </c>
      <c r="S19" s="19">
        <f>F19/J19</f>
        <v>0.49915702479338853</v>
      </c>
      <c r="T19" s="19">
        <f>F19/L19</f>
        <v>0.40265333333333342</v>
      </c>
      <c r="U19" s="19">
        <f>J19/H19</f>
        <v>1.7794117647058822</v>
      </c>
      <c r="V19" s="19">
        <f>L19/H19</f>
        <v>2.2058823529411766</v>
      </c>
      <c r="W19" s="9"/>
      <c r="X19" s="20"/>
    </row>
    <row r="20" spans="2:27" ht="15.75" thickBot="1" x14ac:dyDescent="0.3">
      <c r="B20" s="21">
        <v>5</v>
      </c>
      <c r="C20" s="70"/>
      <c r="D20" s="11" t="s">
        <v>57</v>
      </c>
      <c r="E20" s="11"/>
      <c r="F20" s="22">
        <f>(F17+F18)/(F16)</f>
        <v>3.0247395833333335</v>
      </c>
      <c r="G20" s="33">
        <f>(G16*H16+G17*H17+G18*H18)/(H16+H17+H18)</f>
        <v>0.44000000000000006</v>
      </c>
      <c r="H20" s="22">
        <f>(H17+H18)/(H16)</f>
        <v>3.7777777777777777</v>
      </c>
      <c r="I20" s="33">
        <f>(I16*J16+I17*J17+I18*J18)/(J16+J17+J18)</f>
        <v>0.48999999999999994</v>
      </c>
      <c r="J20" s="22">
        <f>(J17+J18)/(J16)</f>
        <v>1.6133333333333333</v>
      </c>
      <c r="K20" s="33">
        <f>(K16*L16+K17*L17+K18*L18)/(L16+L17+L18)</f>
        <v>7.0000000000000062E-2</v>
      </c>
      <c r="L20" s="22">
        <f>(L17+L18)/(L16)</f>
        <v>2</v>
      </c>
      <c r="M20" s="22">
        <f>G20*H20+I20*J20+K20*L20</f>
        <v>2.5927555555555557</v>
      </c>
      <c r="N20" s="22">
        <f>M19/M16</f>
        <v>1.997395833333333</v>
      </c>
      <c r="O20" s="22">
        <f>F20-M20</f>
        <v>0.43198402777777778</v>
      </c>
      <c r="P20" s="11"/>
      <c r="Q20" s="22">
        <f t="shared" ref="Q20:V20" si="5">Q19/Q16</f>
        <v>1.5143415906127771</v>
      </c>
      <c r="R20" s="22">
        <f t="shared" si="5"/>
        <v>0.80066636029411764</v>
      </c>
      <c r="S20" s="22">
        <f t="shared" si="5"/>
        <v>1.8748385847107438</v>
      </c>
      <c r="T20" s="22">
        <f t="shared" si="5"/>
        <v>1.5123697916666667</v>
      </c>
      <c r="U20" s="22">
        <f t="shared" si="5"/>
        <v>0.42705882352941171</v>
      </c>
      <c r="V20" s="22">
        <f t="shared" si="5"/>
        <v>0.52941176470588236</v>
      </c>
      <c r="W20" s="11"/>
      <c r="X20" s="31">
        <f>(F17+F18*G18)/F16</f>
        <v>1.8964854166666667</v>
      </c>
      <c r="AA20" s="2"/>
    </row>
    <row r="21" spans="2:27" ht="18" x14ac:dyDescent="0.25">
      <c r="B21" s="24"/>
      <c r="C21" s="42"/>
      <c r="D21" s="14"/>
      <c r="E21" s="14"/>
      <c r="F21" s="15" t="s">
        <v>22</v>
      </c>
      <c r="G21" s="15" t="s">
        <v>23</v>
      </c>
      <c r="H21" s="15" t="s">
        <v>24</v>
      </c>
      <c r="I21" s="15" t="s">
        <v>25</v>
      </c>
      <c r="J21" s="15" t="s">
        <v>26</v>
      </c>
      <c r="K21" s="15" t="s">
        <v>44</v>
      </c>
      <c r="L21" s="15" t="s">
        <v>45</v>
      </c>
      <c r="M21" s="15" t="s">
        <v>43</v>
      </c>
      <c r="N21" s="15"/>
      <c r="O21" s="15" t="s">
        <v>27</v>
      </c>
      <c r="P21" s="14"/>
      <c r="Q21" s="15" t="s">
        <v>28</v>
      </c>
      <c r="R21" s="15" t="s">
        <v>29</v>
      </c>
      <c r="S21" s="15" t="s">
        <v>30</v>
      </c>
      <c r="T21" s="15" t="s">
        <v>53</v>
      </c>
      <c r="U21" s="15" t="s">
        <v>31</v>
      </c>
      <c r="V21" s="15" t="s">
        <v>52</v>
      </c>
      <c r="W21" s="14"/>
      <c r="X21" s="25"/>
    </row>
    <row r="22" spans="2:27" x14ac:dyDescent="0.25">
      <c r="B22" s="17">
        <v>6</v>
      </c>
      <c r="C22" s="65" t="s">
        <v>34</v>
      </c>
      <c r="D22" s="9" t="s">
        <v>0</v>
      </c>
      <c r="E22" s="9" t="s">
        <v>35</v>
      </c>
      <c r="F22" s="56">
        <v>707.52</v>
      </c>
      <c r="G22" s="49">
        <v>0.54</v>
      </c>
      <c r="H22" s="48">
        <v>360</v>
      </c>
      <c r="I22" s="49">
        <v>0.39</v>
      </c>
      <c r="J22" s="48">
        <v>1500</v>
      </c>
      <c r="K22" s="18">
        <f t="shared" ref="K22:K23" si="6">1-G22-I22</f>
        <v>6.9999999999999951E-2</v>
      </c>
      <c r="L22" s="48">
        <v>1500</v>
      </c>
      <c r="M22" s="27">
        <f>G22*H22+I22*J22+K22*L22</f>
        <v>884.39999999999986</v>
      </c>
      <c r="N22" s="27"/>
      <c r="O22" s="9"/>
      <c r="P22" s="9"/>
      <c r="Q22" s="55">
        <f t="shared" ref="Q22:Q23" si="7">F22/M22</f>
        <v>0.80000000000000016</v>
      </c>
      <c r="R22" s="19">
        <f>F22/H22</f>
        <v>1.9653333333333334</v>
      </c>
      <c r="S22" s="19">
        <f>F22/J22</f>
        <v>0.47167999999999999</v>
      </c>
      <c r="T22" s="19">
        <f>F22/L22</f>
        <v>0.47167999999999999</v>
      </c>
      <c r="U22" s="19">
        <f>J22/H22</f>
        <v>4.166666666666667</v>
      </c>
      <c r="V22" s="19">
        <f>L22/H22</f>
        <v>4.166666666666667</v>
      </c>
      <c r="W22" s="9"/>
      <c r="X22" s="20"/>
    </row>
    <row r="23" spans="2:27" x14ac:dyDescent="0.25">
      <c r="B23" s="17">
        <v>7</v>
      </c>
      <c r="C23" s="65"/>
      <c r="D23" s="9" t="s">
        <v>3</v>
      </c>
      <c r="E23" s="9" t="s">
        <v>35</v>
      </c>
      <c r="F23" s="56">
        <v>1348.0833599999999</v>
      </c>
      <c r="G23" s="49">
        <v>0.54</v>
      </c>
      <c r="H23" s="48">
        <v>620</v>
      </c>
      <c r="I23" s="49">
        <v>0.39</v>
      </c>
      <c r="J23" s="48">
        <v>2908</v>
      </c>
      <c r="K23" s="18">
        <f t="shared" si="6"/>
        <v>6.9999999999999951E-2</v>
      </c>
      <c r="L23" s="48">
        <v>2850</v>
      </c>
      <c r="M23" s="27">
        <f>G23*H23+I23*J23+K23*L23</f>
        <v>1668.4199999999998</v>
      </c>
      <c r="N23" s="27"/>
      <c r="O23" s="9"/>
      <c r="P23" s="9"/>
      <c r="Q23" s="55">
        <f t="shared" si="7"/>
        <v>0.80799999999999994</v>
      </c>
      <c r="R23" s="19">
        <f>F23/H23</f>
        <v>2.1743279999999996</v>
      </c>
      <c r="S23" s="19">
        <f>F23/J23</f>
        <v>0.46357749656121039</v>
      </c>
      <c r="T23" s="19">
        <f>F23/L23</f>
        <v>0.47301170526315783</v>
      </c>
      <c r="U23" s="19">
        <f>J23/H23</f>
        <v>4.6903225806451614</v>
      </c>
      <c r="V23" s="19">
        <f>L23/H23</f>
        <v>4.596774193548387</v>
      </c>
      <c r="W23" s="9"/>
      <c r="X23" s="20"/>
    </row>
    <row r="24" spans="2:27" ht="15.75" thickBot="1" x14ac:dyDescent="0.3">
      <c r="B24" s="21">
        <v>8</v>
      </c>
      <c r="C24" s="66"/>
      <c r="D24" s="11" t="s">
        <v>57</v>
      </c>
      <c r="E24" s="11"/>
      <c r="F24" s="58">
        <f>F23/F22</f>
        <v>1.9053643147896877</v>
      </c>
      <c r="G24" s="33">
        <f>(G22*H22+G23*H23)/(H22+H23)</f>
        <v>0.54</v>
      </c>
      <c r="H24" s="22">
        <f>H23/H22</f>
        <v>1.7222222222222223</v>
      </c>
      <c r="I24" s="33">
        <f>(I22*J22+I23*J23)/(J22+J23)</f>
        <v>0.39</v>
      </c>
      <c r="J24" s="22">
        <f>J23/J22</f>
        <v>1.9386666666666668</v>
      </c>
      <c r="K24" s="33">
        <f>(K22*L22+K23*L23)/(L22+L23)</f>
        <v>6.9999999999999951E-2</v>
      </c>
      <c r="L24" s="22">
        <f>L23/L22</f>
        <v>1.9</v>
      </c>
      <c r="M24" s="22">
        <f>G24*H24+I24*J24+K24*L24</f>
        <v>1.81908</v>
      </c>
      <c r="N24" s="22">
        <f>M23/M22</f>
        <v>1.8864993215739485</v>
      </c>
      <c r="O24" s="22">
        <f>F24-M24</f>
        <v>8.6284314789687677E-2</v>
      </c>
      <c r="P24" s="11"/>
      <c r="Q24" s="54">
        <f t="shared" ref="Q24:V24" si="8">Q23/Q22</f>
        <v>1.0099999999999998</v>
      </c>
      <c r="R24" s="22">
        <f t="shared" si="8"/>
        <v>1.106340569877883</v>
      </c>
      <c r="S24" s="22">
        <f t="shared" si="8"/>
        <v>0.98282203307583615</v>
      </c>
      <c r="T24" s="22">
        <f t="shared" si="8"/>
        <v>1.0028233235735198</v>
      </c>
      <c r="U24" s="22">
        <f t="shared" si="8"/>
        <v>1.1256774193548387</v>
      </c>
      <c r="V24" s="22">
        <f t="shared" si="8"/>
        <v>1.1032258064516127</v>
      </c>
      <c r="W24" s="11"/>
      <c r="X24" s="23"/>
      <c r="AA24" s="2"/>
    </row>
    <row r="25" spans="2:27" x14ac:dyDescent="0.25">
      <c r="C25" t="s">
        <v>65</v>
      </c>
      <c r="E25" t="s">
        <v>67</v>
      </c>
      <c r="M25" t="s">
        <v>66</v>
      </c>
    </row>
    <row r="26" spans="2:27" x14ac:dyDescent="0.25">
      <c r="E26" t="s">
        <v>68</v>
      </c>
    </row>
    <row r="27" spans="2:27" x14ac:dyDescent="0.25">
      <c r="B27"/>
      <c r="O27" s="39"/>
    </row>
    <row r="28" spans="2:27" x14ac:dyDescent="0.25">
      <c r="B28"/>
    </row>
    <row r="29" spans="2:27" x14ac:dyDescent="0.25">
      <c r="B29"/>
    </row>
    <row r="30" spans="2:27" x14ac:dyDescent="0.25">
      <c r="B30"/>
      <c r="M30" s="28"/>
      <c r="N30" s="28"/>
    </row>
    <row r="31" spans="2:27" x14ac:dyDescent="0.25">
      <c r="B31"/>
      <c r="AA31" s="1"/>
    </row>
    <row r="32" spans="2:27" x14ac:dyDescent="0.25">
      <c r="B32"/>
    </row>
    <row r="33" spans="2:44" x14ac:dyDescent="0.25">
      <c r="B33"/>
      <c r="J33" s="39"/>
      <c r="L33" s="39"/>
      <c r="M33" s="39"/>
      <c r="N33" s="39"/>
    </row>
    <row r="34" spans="2:44" x14ac:dyDescent="0.25">
      <c r="B34"/>
      <c r="J34" s="39"/>
      <c r="L34" s="39"/>
      <c r="M34" s="39"/>
      <c r="N34" s="39"/>
    </row>
    <row r="35" spans="2:44" x14ac:dyDescent="0.25">
      <c r="B35"/>
      <c r="J35" s="39"/>
      <c r="L35" s="39"/>
      <c r="M35" s="39"/>
      <c r="N35" s="39"/>
      <c r="AA35" s="61"/>
      <c r="AB35" s="63"/>
      <c r="AC35" s="63"/>
      <c r="AD35" s="63"/>
      <c r="AE35" s="63"/>
      <c r="AF35" s="63"/>
      <c r="AG35" s="63"/>
      <c r="AH35" s="63"/>
      <c r="AI35" s="61"/>
      <c r="AK35" s="63"/>
      <c r="AL35" s="63"/>
      <c r="AM35" s="63"/>
      <c r="AN35" s="63"/>
      <c r="AO35" s="63"/>
      <c r="AP35" s="63"/>
      <c r="AR35" s="63"/>
    </row>
    <row r="36" spans="2:44" x14ac:dyDescent="0.25">
      <c r="B36"/>
      <c r="J36" s="39"/>
      <c r="L36" s="39"/>
      <c r="M36" s="39"/>
      <c r="N36" s="39"/>
      <c r="AA36" s="64"/>
      <c r="AB36" s="63"/>
      <c r="AC36" s="63"/>
      <c r="AD36" s="63"/>
      <c r="AE36" s="63"/>
      <c r="AF36" s="63"/>
      <c r="AG36" s="63"/>
      <c r="AH36" s="63"/>
      <c r="AI36" s="61"/>
      <c r="AK36" s="63"/>
      <c r="AL36" s="63"/>
      <c r="AM36" s="63"/>
      <c r="AN36" s="63"/>
      <c r="AO36" s="63"/>
      <c r="AP36" s="63"/>
      <c r="AR36" s="63"/>
    </row>
    <row r="37" spans="2:44" x14ac:dyDescent="0.25">
      <c r="B37"/>
      <c r="J37" s="39"/>
      <c r="L37" s="39"/>
      <c r="M37" s="39"/>
      <c r="N37" s="39"/>
      <c r="AA37" s="64"/>
      <c r="AB37" s="63"/>
      <c r="AC37" s="63"/>
      <c r="AD37" s="63"/>
      <c r="AE37" s="63"/>
      <c r="AF37" s="63"/>
      <c r="AG37" s="63"/>
      <c r="AH37" s="63"/>
      <c r="AI37" s="61"/>
      <c r="AK37" s="63"/>
      <c r="AL37" s="63"/>
      <c r="AM37" s="63"/>
      <c r="AN37" s="63"/>
      <c r="AO37" s="63"/>
      <c r="AP37" s="63"/>
      <c r="AR37" s="63"/>
    </row>
    <row r="38" spans="2:44" x14ac:dyDescent="0.25">
      <c r="B38"/>
      <c r="J38" s="39"/>
      <c r="L38" s="39"/>
      <c r="M38" s="39"/>
      <c r="N38" s="39"/>
    </row>
    <row r="39" spans="2:44" x14ac:dyDescent="0.25">
      <c r="B39"/>
      <c r="M39" s="39"/>
      <c r="N39" s="39"/>
      <c r="T39" s="39"/>
      <c r="U39" s="39"/>
      <c r="V39" s="39"/>
      <c r="AA39" s="62"/>
      <c r="AB39" s="9"/>
      <c r="AE39" s="72"/>
    </row>
    <row r="40" spans="2:44" x14ac:dyDescent="0.25">
      <c r="B40"/>
      <c r="H40" s="38"/>
      <c r="I40" s="38"/>
      <c r="J40" s="38"/>
      <c r="K40" s="38"/>
      <c r="L40" s="38"/>
      <c r="M40" s="38"/>
      <c r="N40" s="38"/>
      <c r="U40" s="39"/>
      <c r="V40" s="39"/>
      <c r="AA40" s="62"/>
      <c r="AB40" s="9"/>
      <c r="AE40" s="72"/>
    </row>
    <row r="41" spans="2:44" x14ac:dyDescent="0.25">
      <c r="B41"/>
      <c r="H41" s="38"/>
      <c r="I41" s="38"/>
      <c r="J41" s="38"/>
      <c r="K41" s="38"/>
      <c r="L41" s="38"/>
      <c r="M41" s="38"/>
      <c r="N41" s="38"/>
      <c r="AA41" s="62"/>
      <c r="AB41" s="9"/>
      <c r="AE41" s="72"/>
      <c r="AF41" s="9"/>
    </row>
    <row r="43" spans="2:44" ht="15" customHeight="1" x14ac:dyDescent="0.25">
      <c r="AA43" s="62"/>
      <c r="AB43" s="9"/>
      <c r="AE43" s="71"/>
      <c r="AF43" s="9"/>
    </row>
    <row r="44" spans="2:44" x14ac:dyDescent="0.25">
      <c r="AA44" s="62"/>
      <c r="AB44" s="9"/>
      <c r="AE44" s="71"/>
      <c r="AF44" s="9"/>
    </row>
    <row r="45" spans="2:44" x14ac:dyDescent="0.25">
      <c r="AA45" s="62"/>
      <c r="AB45" s="9"/>
      <c r="AE45" s="71"/>
      <c r="AF45" s="9"/>
    </row>
    <row r="46" spans="2:44" x14ac:dyDescent="0.25">
      <c r="AA46" s="62"/>
    </row>
    <row r="47" spans="2:44" x14ac:dyDescent="0.25">
      <c r="AA47" s="64"/>
    </row>
    <row r="48" spans="2:44" x14ac:dyDescent="0.25">
      <c r="AA48" s="64"/>
    </row>
    <row r="50" spans="27:33" x14ac:dyDescent="0.25">
      <c r="AA50" s="72"/>
      <c r="AE50" s="72"/>
    </row>
    <row r="51" spans="27:33" ht="15" customHeight="1" x14ac:dyDescent="0.25">
      <c r="AA51" s="72"/>
      <c r="AB51" s="71"/>
      <c r="AE51" s="72"/>
      <c r="AF51" s="71"/>
    </row>
    <row r="52" spans="27:33" x14ac:dyDescent="0.25">
      <c r="AA52" s="72"/>
      <c r="AB52" s="71"/>
      <c r="AE52" s="72"/>
      <c r="AF52" s="71"/>
    </row>
    <row r="53" spans="27:33" x14ac:dyDescent="0.25">
      <c r="AA53" s="72"/>
      <c r="AB53" s="71"/>
      <c r="AC53" s="9"/>
      <c r="AE53" s="72"/>
      <c r="AF53" s="71"/>
      <c r="AG53" s="9"/>
    </row>
    <row r="54" spans="27:33" x14ac:dyDescent="0.25">
      <c r="AA54" s="72"/>
      <c r="AE54" s="72"/>
    </row>
    <row r="56" spans="27:33" ht="15" customHeight="1" x14ac:dyDescent="0.25">
      <c r="AA56" s="71"/>
      <c r="AE56" s="71"/>
    </row>
    <row r="57" spans="27:33" x14ac:dyDescent="0.25">
      <c r="AA57" s="71"/>
      <c r="AE57" s="71"/>
    </row>
    <row r="58" spans="27:33" x14ac:dyDescent="0.25">
      <c r="AA58" s="71"/>
      <c r="AE58" s="71"/>
    </row>
  </sheetData>
  <mergeCells count="7">
    <mergeCell ref="M2:N2"/>
    <mergeCell ref="M3:N3"/>
    <mergeCell ref="C7:C9"/>
    <mergeCell ref="C11:C13"/>
    <mergeCell ref="C16:C20"/>
    <mergeCell ref="D17:D19"/>
    <mergeCell ref="C22:C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46FB-D2BF-4F1D-99FD-6C7D3E766B1F}">
  <dimension ref="B1:X37"/>
  <sheetViews>
    <sheetView zoomScale="80" zoomScaleNormal="80" workbookViewId="0">
      <selection activeCell="J22" sqref="J22"/>
    </sheetView>
  </sheetViews>
  <sheetFormatPr defaultRowHeight="15" x14ac:dyDescent="0.25"/>
  <cols>
    <col min="1" max="1" width="2.140625" customWidth="1"/>
    <col min="2" max="2" width="3.42578125" style="1" customWidth="1"/>
    <col min="3" max="3" width="13.7109375" bestFit="1" customWidth="1"/>
    <col min="5" max="5" width="17.140625" bestFit="1" customWidth="1"/>
    <col min="6" max="10" width="10.7109375" customWidth="1"/>
    <col min="11" max="11" width="12" customWidth="1"/>
    <col min="12" max="12" width="14.42578125" customWidth="1"/>
    <col min="13" max="13" width="19.7109375" customWidth="1"/>
    <col min="14" max="14" width="12.28515625" customWidth="1"/>
    <col min="15" max="15" width="2.140625" customWidth="1"/>
    <col min="16" max="21" width="10.7109375" customWidth="1"/>
    <col min="24" max="24" width="24.42578125" bestFit="1" customWidth="1"/>
  </cols>
  <sheetData>
    <row r="1" spans="2:24" ht="15.75" thickBot="1" x14ac:dyDescent="0.3">
      <c r="B1" s="1" t="s">
        <v>70</v>
      </c>
    </row>
    <row r="2" spans="2:24" x14ac:dyDescent="0.25">
      <c r="B2" s="6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/>
      <c r="P2" s="7">
        <v>13</v>
      </c>
      <c r="Q2" s="7">
        <v>14</v>
      </c>
      <c r="R2" s="7">
        <v>15</v>
      </c>
      <c r="S2" s="7">
        <v>16</v>
      </c>
      <c r="T2" s="7">
        <v>17</v>
      </c>
      <c r="U2" s="8">
        <v>18</v>
      </c>
    </row>
    <row r="3" spans="2:24" ht="110.25" customHeight="1" thickBot="1" x14ac:dyDescent="0.3">
      <c r="B3" s="10"/>
      <c r="C3" s="11"/>
      <c r="D3" s="11"/>
      <c r="E3" s="11"/>
      <c r="F3" s="12" t="s">
        <v>87</v>
      </c>
      <c r="G3" s="41" t="s">
        <v>9</v>
      </c>
      <c r="H3" s="41" t="s">
        <v>88</v>
      </c>
      <c r="I3" s="41" t="s">
        <v>37</v>
      </c>
      <c r="J3" s="41" t="s">
        <v>89</v>
      </c>
      <c r="K3" s="41" t="s">
        <v>38</v>
      </c>
      <c r="L3" s="41" t="s">
        <v>90</v>
      </c>
      <c r="M3" s="41" t="s">
        <v>97</v>
      </c>
      <c r="N3" s="41" t="s">
        <v>83</v>
      </c>
      <c r="O3" s="41"/>
      <c r="P3" s="41" t="s">
        <v>91</v>
      </c>
      <c r="Q3" s="41" t="s">
        <v>92</v>
      </c>
      <c r="R3" s="41" t="s">
        <v>93</v>
      </c>
      <c r="S3" s="41" t="s">
        <v>94</v>
      </c>
      <c r="T3" s="41" t="s">
        <v>95</v>
      </c>
      <c r="U3" s="13" t="s">
        <v>96</v>
      </c>
    </row>
    <row r="4" spans="2:24" ht="15.75" thickBot="1" x14ac:dyDescent="0.3">
      <c r="B4" s="10"/>
      <c r="C4" s="11"/>
      <c r="D4" s="11"/>
      <c r="E4" s="11"/>
      <c r="F4" s="12" t="s">
        <v>54</v>
      </c>
      <c r="G4" s="12" t="s">
        <v>54</v>
      </c>
      <c r="H4" s="12" t="s">
        <v>55</v>
      </c>
      <c r="I4" s="12" t="s">
        <v>55</v>
      </c>
      <c r="J4" s="12" t="s">
        <v>55</v>
      </c>
      <c r="K4" s="12" t="s">
        <v>56</v>
      </c>
      <c r="L4" s="12" t="s">
        <v>72</v>
      </c>
      <c r="M4" s="12" t="s">
        <v>58</v>
      </c>
      <c r="N4" s="29" t="s">
        <v>59</v>
      </c>
      <c r="O4" s="11"/>
      <c r="P4" s="29" t="s">
        <v>80</v>
      </c>
      <c r="Q4" s="29" t="s">
        <v>60</v>
      </c>
      <c r="R4" s="30" t="s">
        <v>61</v>
      </c>
      <c r="S4" s="30" t="s">
        <v>62</v>
      </c>
      <c r="T4" s="30" t="s">
        <v>63</v>
      </c>
      <c r="U4" s="37" t="s">
        <v>64</v>
      </c>
    </row>
    <row r="5" spans="2:24" ht="15.75" thickBot="1" x14ac:dyDescent="0.3">
      <c r="B5" s="3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2:24" ht="18" x14ac:dyDescent="0.25">
      <c r="B6" s="6"/>
      <c r="C6" s="14"/>
      <c r="D6" s="14"/>
      <c r="E6" s="14"/>
      <c r="F6" s="15" t="s">
        <v>71</v>
      </c>
      <c r="G6" s="15" t="s">
        <v>13</v>
      </c>
      <c r="H6" s="15" t="s">
        <v>73</v>
      </c>
      <c r="I6" s="15" t="s">
        <v>15</v>
      </c>
      <c r="J6" s="15" t="s">
        <v>74</v>
      </c>
      <c r="K6" s="15" t="s">
        <v>40</v>
      </c>
      <c r="L6" s="15" t="s">
        <v>75</v>
      </c>
      <c r="M6" s="15" t="s">
        <v>81</v>
      </c>
      <c r="N6" s="15" t="s">
        <v>21</v>
      </c>
      <c r="O6" s="14"/>
      <c r="P6" s="15" t="s">
        <v>17</v>
      </c>
      <c r="Q6" s="15" t="s">
        <v>18</v>
      </c>
      <c r="R6" s="15" t="s">
        <v>19</v>
      </c>
      <c r="S6" s="15" t="s">
        <v>48</v>
      </c>
      <c r="T6" s="15" t="s">
        <v>20</v>
      </c>
      <c r="U6" s="16" t="s">
        <v>51</v>
      </c>
    </row>
    <row r="7" spans="2:24" ht="15.75" thickBot="1" x14ac:dyDescent="0.3">
      <c r="B7" s="21">
        <v>1</v>
      </c>
      <c r="C7" s="36" t="s">
        <v>4</v>
      </c>
      <c r="D7" s="11" t="s">
        <v>57</v>
      </c>
      <c r="E7" s="11"/>
      <c r="F7" s="59">
        <f>'Modell változó TFP-vel'!F9</f>
        <v>2.0225563909774436</v>
      </c>
      <c r="G7" s="60">
        <f>'Modell változó TFP-vel'!G9</f>
        <v>0.43999999999999995</v>
      </c>
      <c r="H7" s="59">
        <f>'Modell változó TFP-vel'!H9</f>
        <v>2</v>
      </c>
      <c r="I7" s="60">
        <f>'Modell változó TFP-vel'!I9</f>
        <v>0.49</v>
      </c>
      <c r="J7" s="59">
        <f>'Modell változó TFP-vel'!J9</f>
        <v>2</v>
      </c>
      <c r="K7" s="60">
        <f>'Modell változó TFP-vel'!K9</f>
        <v>7.0000000000000062E-2</v>
      </c>
      <c r="L7" s="59">
        <f>'Modell változó TFP-vel'!L9</f>
        <v>1.9999999999999993</v>
      </c>
      <c r="M7" s="19">
        <f>G7*H7+I7*J7+K7*L7</f>
        <v>2</v>
      </c>
      <c r="N7" s="22">
        <f>F7-M7</f>
        <v>2.2556390977443552E-2</v>
      </c>
      <c r="O7" s="11"/>
      <c r="P7" s="22">
        <f>F7/M7</f>
        <v>1.0112781954887218</v>
      </c>
      <c r="Q7" s="22">
        <f>F7/H7</f>
        <v>1.0112781954887218</v>
      </c>
      <c r="R7" s="22">
        <f>F7/J7</f>
        <v>1.0112781954887218</v>
      </c>
      <c r="S7" s="22">
        <f>F7/L7</f>
        <v>1.0112781954887222</v>
      </c>
      <c r="T7" s="22">
        <f>J7/H7</f>
        <v>1</v>
      </c>
      <c r="U7" s="23">
        <f>L7/H7</f>
        <v>0.99999999999999967</v>
      </c>
    </row>
    <row r="8" spans="2:24" ht="18" x14ac:dyDescent="0.25">
      <c r="B8" s="24"/>
      <c r="C8" s="14"/>
      <c r="D8" s="14"/>
      <c r="E8" s="14"/>
      <c r="F8" s="15" t="s">
        <v>76</v>
      </c>
      <c r="G8" s="15" t="s">
        <v>23</v>
      </c>
      <c r="H8" s="15" t="s">
        <v>77</v>
      </c>
      <c r="I8" s="15" t="s">
        <v>25</v>
      </c>
      <c r="J8" s="15" t="s">
        <v>78</v>
      </c>
      <c r="K8" s="15" t="s">
        <v>44</v>
      </c>
      <c r="L8" s="15" t="s">
        <v>79</v>
      </c>
      <c r="M8" s="15" t="s">
        <v>82</v>
      </c>
      <c r="N8" s="15" t="s">
        <v>27</v>
      </c>
      <c r="O8" s="14"/>
      <c r="P8" s="15" t="s">
        <v>28</v>
      </c>
      <c r="Q8" s="15" t="s">
        <v>29</v>
      </c>
      <c r="R8" s="15" t="s">
        <v>30</v>
      </c>
      <c r="S8" s="15" t="s">
        <v>53</v>
      </c>
      <c r="T8" s="15" t="s">
        <v>31</v>
      </c>
      <c r="U8" s="16" t="s">
        <v>52</v>
      </c>
    </row>
    <row r="9" spans="2:24" ht="15.75" thickBot="1" x14ac:dyDescent="0.3">
      <c r="B9" s="21">
        <v>2</v>
      </c>
      <c r="C9" s="34" t="s">
        <v>34</v>
      </c>
      <c r="D9" s="11" t="s">
        <v>57</v>
      </c>
      <c r="E9" s="11"/>
      <c r="F9" s="59">
        <f>'Modell változó TFP-vel'!F13</f>
        <v>2.02</v>
      </c>
      <c r="G9" s="60">
        <f>'Modell változó TFP-vel'!G13</f>
        <v>0.54</v>
      </c>
      <c r="H9" s="59">
        <f>'Modell változó TFP-vel'!H13</f>
        <v>2</v>
      </c>
      <c r="I9" s="60">
        <f>'Modell változó TFP-vel'!I13</f>
        <v>0.39</v>
      </c>
      <c r="J9" s="59">
        <f>'Modell változó TFP-vel'!J13</f>
        <v>2</v>
      </c>
      <c r="K9" s="60">
        <f>'Modell változó TFP-vel'!K13</f>
        <v>6.9999999999999951E-2</v>
      </c>
      <c r="L9" s="59">
        <f>'Modell változó TFP-vel'!L13</f>
        <v>2</v>
      </c>
      <c r="M9" s="22">
        <f>G9*H9+I9*J9+K9*L9</f>
        <v>2</v>
      </c>
      <c r="N9" s="22">
        <f>F9-M9</f>
        <v>2.0000000000000018E-2</v>
      </c>
      <c r="O9" s="11"/>
      <c r="P9" s="22">
        <f>F9/M9</f>
        <v>1.01</v>
      </c>
      <c r="Q9" s="22">
        <f>F9/H9</f>
        <v>1.01</v>
      </c>
      <c r="R9" s="22">
        <f>F9/J9</f>
        <v>1.01</v>
      </c>
      <c r="S9" s="22">
        <f>F9/L9</f>
        <v>1.01</v>
      </c>
      <c r="T9" s="22">
        <f>J9/H9</f>
        <v>1</v>
      </c>
      <c r="U9" s="23">
        <f>L9/H9</f>
        <v>1</v>
      </c>
    </row>
    <row r="10" spans="2:24" ht="15.75" thickBot="1" x14ac:dyDescent="0.3">
      <c r="B10" s="3" t="s">
        <v>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5"/>
      <c r="S10" s="5"/>
    </row>
    <row r="11" spans="2:24" ht="18" x14ac:dyDescent="0.25">
      <c r="B11" s="6"/>
      <c r="C11" s="14"/>
      <c r="D11" s="14"/>
      <c r="E11" s="14"/>
      <c r="F11" s="15" t="s">
        <v>71</v>
      </c>
      <c r="G11" s="15" t="s">
        <v>13</v>
      </c>
      <c r="H11" s="15" t="s">
        <v>73</v>
      </c>
      <c r="I11" s="15" t="s">
        <v>15</v>
      </c>
      <c r="J11" s="15" t="s">
        <v>74</v>
      </c>
      <c r="K11" s="15" t="s">
        <v>40</v>
      </c>
      <c r="L11" s="15" t="s">
        <v>75</v>
      </c>
      <c r="M11" s="15" t="s">
        <v>81</v>
      </c>
      <c r="N11" s="15" t="s">
        <v>21</v>
      </c>
      <c r="O11" s="14"/>
      <c r="P11" s="15" t="s">
        <v>17</v>
      </c>
      <c r="Q11" s="15" t="s">
        <v>18</v>
      </c>
      <c r="R11" s="15" t="s">
        <v>19</v>
      </c>
      <c r="S11" s="15" t="s">
        <v>48</v>
      </c>
      <c r="T11" s="15" t="s">
        <v>20</v>
      </c>
      <c r="U11" s="16" t="s">
        <v>51</v>
      </c>
    </row>
    <row r="12" spans="2:24" ht="15.75" thickBot="1" x14ac:dyDescent="0.3">
      <c r="B12" s="21">
        <v>3</v>
      </c>
      <c r="C12" s="35" t="s">
        <v>4</v>
      </c>
      <c r="D12" s="11" t="s">
        <v>57</v>
      </c>
      <c r="E12" s="11"/>
      <c r="F12" s="59">
        <f>'Modell változó TFP-vel'!F20</f>
        <v>3.0247395833333335</v>
      </c>
      <c r="G12" s="60">
        <f>'Modell változó TFP-vel'!G20</f>
        <v>0.44000000000000006</v>
      </c>
      <c r="H12" s="59">
        <f>'Modell változó TFP-vel'!H20</f>
        <v>3.7777777777777777</v>
      </c>
      <c r="I12" s="60">
        <f>'Modell változó TFP-vel'!I20</f>
        <v>0.48999999999999994</v>
      </c>
      <c r="J12" s="59">
        <f>'Modell változó TFP-vel'!J20</f>
        <v>1.6133333333333333</v>
      </c>
      <c r="K12" s="60">
        <f>'Modell változó TFP-vel'!K20</f>
        <v>7.0000000000000062E-2</v>
      </c>
      <c r="L12" s="59">
        <f>'Modell változó TFP-vel'!L20</f>
        <v>2</v>
      </c>
      <c r="M12" s="19">
        <f>G12*H12+I12*J12+K12*L12</f>
        <v>2.5927555555555557</v>
      </c>
      <c r="N12" s="22">
        <f>F12-M12</f>
        <v>0.43198402777777778</v>
      </c>
      <c r="O12" s="11"/>
      <c r="P12" s="22">
        <f>F12/M12</f>
        <v>1.1666119379638995</v>
      </c>
      <c r="Q12" s="22">
        <f>F12/H12</f>
        <v>0.80066636029411775</v>
      </c>
      <c r="R12" s="22">
        <f>F12/J12</f>
        <v>1.874838584710744</v>
      </c>
      <c r="S12" s="22">
        <f>F12/L12</f>
        <v>1.5123697916666667</v>
      </c>
      <c r="T12" s="22">
        <f>J12/H12</f>
        <v>0.42705882352941177</v>
      </c>
      <c r="U12" s="23">
        <f>L12/H12</f>
        <v>0.52941176470588236</v>
      </c>
      <c r="X12" s="2"/>
    </row>
    <row r="13" spans="2:24" ht="18" x14ac:dyDescent="0.25">
      <c r="B13" s="24"/>
      <c r="C13" s="14"/>
      <c r="D13" s="14"/>
      <c r="E13" s="14"/>
      <c r="F13" s="15" t="s">
        <v>76</v>
      </c>
      <c r="G13" s="15" t="s">
        <v>23</v>
      </c>
      <c r="H13" s="15" t="s">
        <v>77</v>
      </c>
      <c r="I13" s="15" t="s">
        <v>25</v>
      </c>
      <c r="J13" s="15" t="s">
        <v>78</v>
      </c>
      <c r="K13" s="15" t="s">
        <v>44</v>
      </c>
      <c r="L13" s="15" t="s">
        <v>79</v>
      </c>
      <c r="M13" s="15" t="s">
        <v>82</v>
      </c>
      <c r="N13" s="15" t="s">
        <v>27</v>
      </c>
      <c r="O13" s="14"/>
      <c r="P13" s="15" t="s">
        <v>28</v>
      </c>
      <c r="Q13" s="15" t="s">
        <v>29</v>
      </c>
      <c r="R13" s="15" t="s">
        <v>30</v>
      </c>
      <c r="S13" s="15" t="s">
        <v>53</v>
      </c>
      <c r="T13" s="15" t="s">
        <v>31</v>
      </c>
      <c r="U13" s="16" t="s">
        <v>52</v>
      </c>
    </row>
    <row r="14" spans="2:24" ht="15.75" thickBot="1" x14ac:dyDescent="0.3">
      <c r="B14" s="21">
        <v>4</v>
      </c>
      <c r="C14" s="34" t="s">
        <v>34</v>
      </c>
      <c r="D14" s="11" t="s">
        <v>57</v>
      </c>
      <c r="E14" s="11"/>
      <c r="F14" s="59">
        <f>'Modell változó TFP-vel'!F24</f>
        <v>1.9053643147896877</v>
      </c>
      <c r="G14" s="60">
        <f>'Modell változó TFP-vel'!G24</f>
        <v>0.54</v>
      </c>
      <c r="H14" s="59">
        <f>'Modell változó TFP-vel'!H24</f>
        <v>1.7222222222222223</v>
      </c>
      <c r="I14" s="60">
        <f>'Modell változó TFP-vel'!I24</f>
        <v>0.39</v>
      </c>
      <c r="J14" s="59">
        <f>'Modell változó TFP-vel'!J24</f>
        <v>1.9386666666666668</v>
      </c>
      <c r="K14" s="60">
        <f>'Modell változó TFP-vel'!K24</f>
        <v>6.9999999999999951E-2</v>
      </c>
      <c r="L14" s="59">
        <f>'Modell változó TFP-vel'!L24</f>
        <v>1.9</v>
      </c>
      <c r="M14" s="22">
        <f>G14*H14+I14*J14+K14*L14</f>
        <v>1.81908</v>
      </c>
      <c r="N14" s="22">
        <f>F14-M14</f>
        <v>8.6284314789687677E-2</v>
      </c>
      <c r="O14" s="11"/>
      <c r="P14" s="22">
        <f>F14/M14</f>
        <v>1.047432941261345</v>
      </c>
      <c r="Q14" s="22">
        <f>F14/H14</f>
        <v>1.1063405698778832</v>
      </c>
      <c r="R14" s="22">
        <f>F14/J14</f>
        <v>0.98282203307583615</v>
      </c>
      <c r="S14" s="22">
        <f>F14/L14</f>
        <v>1.00282332357352</v>
      </c>
      <c r="T14" s="22">
        <f>J14/H14</f>
        <v>1.1256774193548387</v>
      </c>
      <c r="U14" s="23">
        <f>L14/H14</f>
        <v>1.1032258064516127</v>
      </c>
      <c r="X14" s="2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Modell konstans TFP-vel</vt:lpstr>
      <vt:lpstr>Modell változó TFP-vel</vt:lpstr>
      <vt:lpstr>Redukált TFP modell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Otthoni</cp:lastModifiedBy>
  <dcterms:created xsi:type="dcterms:W3CDTF">2019-12-12T15:56:38Z</dcterms:created>
  <dcterms:modified xsi:type="dcterms:W3CDTF">2020-10-14T13:27:01Z</dcterms:modified>
</cp:coreProperties>
</file>